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Default Extension="jpeg" ContentType="image/jpeg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0" windowWidth="20730" windowHeight="11580" firstSheet="24" activeTab="4"/>
  </bookViews>
  <sheets>
    <sheet name="LRA 13 APBD" sheetId="35" r:id="rId1"/>
    <sheet name="LRA SAP" sheetId="34" r:id="rId2"/>
    <sheet name="LO" sheetId="33" r:id="rId3"/>
    <sheet name="NERACA" sheetId="36" r:id="rId4"/>
    <sheet name="LPE" sheetId="32" r:id="rId5"/>
    <sheet name="lamp 1.a" sheetId="1" r:id="rId6"/>
    <sheet name="lamp 2" sheetId="2" r:id="rId7"/>
    <sheet name="lamp 5" sheetId="3" r:id="rId8"/>
    <sheet name="lamp 6" sheetId="4" r:id="rId9"/>
    <sheet name="lamp 7" sheetId="5" r:id="rId10"/>
    <sheet name="lamp 8" sheetId="6" r:id="rId11"/>
    <sheet name="lamp 9" sheetId="7" r:id="rId12"/>
    <sheet name="lamp 10" sheetId="22" r:id="rId13"/>
    <sheet name="lamp 11" sheetId="8" r:id="rId14"/>
    <sheet name="lamp 12" sheetId="9" r:id="rId15"/>
    <sheet name="lamp13 Utg Jgk Pdk REVISI" sheetId="45" r:id="rId16"/>
    <sheet name="lamp 13 Utg Jgk Pdk" sheetId="10" r:id="rId17"/>
    <sheet name="lamp 14" sheetId="23" r:id="rId18"/>
    <sheet name="lamp 15" sheetId="24" r:id="rId19"/>
    <sheet name="lamp 16 persediaan 2018" sheetId="42" r:id="rId20"/>
    <sheet name="lamp17 rekap nilai AT &amp; AL" sheetId="26" r:id="rId21"/>
    <sheet name="lamp 20" sheetId="30" r:id="rId22"/>
    <sheet name="lamp 21 BM TH 2018" sheetId="11" r:id="rId23"/>
    <sheet name="lamp22daftar BM tdk kapitalisir" sheetId="12" r:id="rId24"/>
    <sheet name="lamp23 BJ dikapitalisir" sheetId="13" r:id="rId25"/>
    <sheet name="lamp 24 penghapusan aset" sheetId="14" r:id="rId26"/>
    <sheet name="lamp 27 penj.perbedaan" sheetId="29" r:id="rId27"/>
    <sheet name="lamp 28 JP 2018 KOREKSI UJP" sheetId="46" r:id="rId28"/>
    <sheet name="lamp 30 penj ttg penystn" sheetId="21" r:id="rId29"/>
    <sheet name="Sheet1" sheetId="37" r:id="rId30"/>
    <sheet name="Sheet2" sheetId="44" r:id="rId31"/>
  </sheets>
  <externalReferences>
    <externalReference r:id="rId32"/>
    <externalReference r:id="rId33"/>
    <externalReference r:id="rId34"/>
    <externalReference r:id="rId35"/>
    <externalReference r:id="rId36"/>
  </externalReferences>
  <definedNames>
    <definedName name="_GoBack" localSheetId="27">'lamp 28 JP 2018 KOREKSI UJP'!$W$88</definedName>
    <definedName name="_xlnm.Print_Titles" localSheetId="22">'lamp 21 BM TH 2018'!$8:$8</definedName>
    <definedName name="_xlnm.Print_Titles" localSheetId="27">'lamp 28 JP 2018 KOREKSI UJP'!$7:$7</definedName>
    <definedName name="_xlnm.Print_Titles" localSheetId="28">'lamp 30 penj ttg penystn'!$8:$8</definedName>
    <definedName name="_xlnm.Print_Titles" localSheetId="3">NERACA!$8:$8</definedName>
  </definedNames>
  <calcPr calcId="124519"/>
</workbook>
</file>

<file path=xl/calcChain.xml><?xml version="1.0" encoding="utf-8"?>
<calcChain xmlns="http://schemas.openxmlformats.org/spreadsheetml/2006/main">
  <c r="G88" i="36"/>
  <c r="G128" i="46"/>
  <c r="F180"/>
  <c r="G179"/>
  <c r="G180" s="1"/>
  <c r="G175"/>
  <c r="F175"/>
  <c r="F169"/>
  <c r="G168"/>
  <c r="G166"/>
  <c r="G165"/>
  <c r="G169" s="1"/>
  <c r="F158"/>
  <c r="G156"/>
  <c r="G158" s="1"/>
  <c r="F147"/>
  <c r="G146"/>
  <c r="G147" s="1"/>
  <c r="F143"/>
  <c r="G142"/>
  <c r="G143" s="1"/>
  <c r="F139"/>
  <c r="G138"/>
  <c r="G139" s="1"/>
  <c r="F133"/>
  <c r="G132"/>
  <c r="G133"/>
  <c r="J131" s="1"/>
  <c r="F122"/>
  <c r="G121"/>
  <c r="G122" s="1"/>
  <c r="G117"/>
  <c r="G112"/>
  <c r="G108"/>
  <c r="S107"/>
  <c r="V100"/>
  <c r="U96"/>
  <c r="U93"/>
  <c r="O93"/>
  <c r="R93" s="1"/>
  <c r="M93"/>
  <c r="G93"/>
  <c r="Q92"/>
  <c r="F100" s="1"/>
  <c r="Q91"/>
  <c r="F96" s="1"/>
  <c r="G97" s="1"/>
  <c r="S90"/>
  <c r="Q90"/>
  <c r="X89"/>
  <c r="S89"/>
  <c r="Q89"/>
  <c r="W89" s="1"/>
  <c r="W91" s="1"/>
  <c r="X91" s="1"/>
  <c r="F84"/>
  <c r="G83"/>
  <c r="G84" s="1"/>
  <c r="G72"/>
  <c r="G74" s="1"/>
  <c r="F68"/>
  <c r="J67"/>
  <c r="G67"/>
  <c r="G68" s="1"/>
  <c r="G64"/>
  <c r="G60"/>
  <c r="L57"/>
  <c r="G55"/>
  <c r="F55"/>
  <c r="G54"/>
  <c r="F50"/>
  <c r="G49"/>
  <c r="G50" s="1"/>
  <c r="G38"/>
  <c r="G34"/>
  <c r="M33"/>
  <c r="L32"/>
  <c r="L33" s="1"/>
  <c r="L34" s="1"/>
  <c r="O30"/>
  <c r="F43" s="1"/>
  <c r="L29"/>
  <c r="O29" s="1"/>
  <c r="K29"/>
  <c r="G21"/>
  <c r="F21"/>
  <c r="G20"/>
  <c r="G16"/>
  <c r="F16"/>
  <c r="N12"/>
  <c r="Q12" s="1"/>
  <c r="L12"/>
  <c r="P11"/>
  <c r="P12" s="1"/>
  <c r="P10"/>
  <c r="P9"/>
  <c r="F29" s="1"/>
  <c r="G30" s="1"/>
  <c r="P8"/>
  <c r="F25" s="1"/>
  <c r="F45" l="1"/>
  <c r="L38" s="1"/>
  <c r="G44"/>
  <c r="G45" s="1"/>
  <c r="G26"/>
  <c r="G39" s="1"/>
  <c r="G76" s="1"/>
  <c r="F39"/>
  <c r="K49"/>
  <c r="G101"/>
  <c r="G102" s="1"/>
  <c r="K102" s="1"/>
  <c r="M102" s="1"/>
  <c r="O31"/>
  <c r="S91"/>
  <c r="S92"/>
  <c r="Q93"/>
  <c r="S93" s="1"/>
  <c r="F88"/>
  <c r="G89" s="1"/>
  <c r="I99" s="1"/>
  <c r="N14"/>
  <c r="F71"/>
  <c r="F74" s="1"/>
  <c r="F76" s="1"/>
  <c r="F24" i="45"/>
  <c r="D24"/>
  <c r="G23"/>
  <c r="G22"/>
  <c r="G21"/>
  <c r="G20"/>
  <c r="L13" s="1"/>
  <c r="L18" s="1"/>
  <c r="G19"/>
  <c r="E18"/>
  <c r="L11" s="1"/>
  <c r="G17"/>
  <c r="G16"/>
  <c r="G15"/>
  <c r="G14"/>
  <c r="G13"/>
  <c r="L12"/>
  <c r="G12"/>
  <c r="G11"/>
  <c r="L10"/>
  <c r="I10"/>
  <c r="G10"/>
  <c r="K55" i="46" l="1"/>
  <c r="K57" s="1"/>
  <c r="F102"/>
  <c r="F181" s="1"/>
  <c r="F182" s="1"/>
  <c r="G182" s="1"/>
  <c r="G181"/>
  <c r="G24" i="45"/>
  <c r="G18"/>
  <c r="E24"/>
  <c r="I26" i="44"/>
  <c r="J10" i="32"/>
  <c r="P46" i="33"/>
  <c r="N39"/>
  <c r="P43"/>
  <c r="M33"/>
  <c r="I3" i="44"/>
  <c r="F6"/>
  <c r="E17"/>
  <c r="F16"/>
  <c r="F12"/>
  <c r="F3"/>
  <c r="N31" i="33"/>
  <c r="M26"/>
  <c r="M24"/>
  <c r="F30"/>
  <c r="F28"/>
  <c r="F24"/>
  <c r="F23"/>
  <c r="M23"/>
  <c r="L23"/>
  <c r="F17" i="44" l="1"/>
  <c r="E86" i="36" l="1"/>
  <c r="E67"/>
  <c r="E72" s="1"/>
  <c r="E74" s="1"/>
  <c r="E88" s="1"/>
  <c r="H88" s="1"/>
  <c r="C14" i="37"/>
  <c r="E12"/>
  <c r="E14" s="1"/>
  <c r="E11"/>
  <c r="E10"/>
  <c r="E9"/>
  <c r="E8"/>
  <c r="E7"/>
  <c r="E6"/>
  <c r="F5"/>
  <c r="F14" s="1"/>
  <c r="E5"/>
  <c r="D5"/>
  <c r="D14" s="1"/>
  <c r="C5"/>
  <c r="E4"/>
  <c r="E3"/>
  <c r="D119" i="21"/>
  <c r="D111"/>
  <c r="D125" s="1"/>
  <c r="D105"/>
  <c r="D99"/>
  <c r="D92"/>
  <c r="D85"/>
  <c r="D79"/>
  <c r="D72"/>
  <c r="D60"/>
  <c r="D53"/>
  <c r="D66" s="1"/>
  <c r="D41"/>
  <c r="D34"/>
  <c r="D47" s="1"/>
  <c r="H47" s="1"/>
  <c r="D21"/>
  <c r="D14"/>
  <c r="D28" s="1"/>
  <c r="H28" s="1"/>
  <c r="G42" i="29"/>
  <c r="C42"/>
  <c r="M41"/>
  <c r="C38"/>
  <c r="J34"/>
  <c r="G34"/>
  <c r="N37" s="1"/>
  <c r="C34"/>
  <c r="C44" s="1"/>
  <c r="I32"/>
  <c r="I31"/>
  <c r="N26" s="1"/>
  <c r="I30"/>
  <c r="I29"/>
  <c r="I28"/>
  <c r="N25" s="1"/>
  <c r="I27"/>
  <c r="I26"/>
  <c r="I25"/>
  <c r="I24"/>
  <c r="N34" s="1"/>
  <c r="O23"/>
  <c r="I23"/>
  <c r="O34" s="1"/>
  <c r="O35" s="1"/>
  <c r="I21"/>
  <c r="J18"/>
  <c r="I18"/>
  <c r="G18"/>
  <c r="C18"/>
  <c r="C45" s="1"/>
  <c r="I15"/>
  <c r="C18" i="14"/>
  <c r="C16"/>
  <c r="H12"/>
  <c r="D12"/>
  <c r="C12"/>
  <c r="M64" i="11"/>
  <c r="M59"/>
  <c r="M53"/>
  <c r="M47"/>
  <c r="M27"/>
  <c r="P27" s="1"/>
  <c r="S24" s="1"/>
  <c r="M25"/>
  <c r="P25" s="1"/>
  <c r="M23"/>
  <c r="P23" s="1"/>
  <c r="P21"/>
  <c r="M21"/>
  <c r="P19" s="1"/>
  <c r="M19"/>
  <c r="S16"/>
  <c r="Q16"/>
  <c r="M16"/>
  <c r="M29" s="1"/>
  <c r="C15" i="26"/>
  <c r="J13"/>
  <c r="J12"/>
  <c r="C11"/>
  <c r="J10"/>
  <c r="J9"/>
  <c r="J8"/>
  <c r="E7"/>
  <c r="F7" s="1"/>
  <c r="G7" s="1"/>
  <c r="H7" s="1"/>
  <c r="I7" s="1"/>
  <c r="J7" s="1"/>
  <c r="B7"/>
  <c r="F24" i="10"/>
  <c r="D24"/>
  <c r="G24" s="1"/>
  <c r="G23"/>
  <c r="G22"/>
  <c r="G21"/>
  <c r="G20"/>
  <c r="L13" s="1"/>
  <c r="G19"/>
  <c r="E18"/>
  <c r="E24" s="1"/>
  <c r="G17"/>
  <c r="G16"/>
  <c r="G15"/>
  <c r="G14"/>
  <c r="G13"/>
  <c r="L12"/>
  <c r="G12"/>
  <c r="G11"/>
  <c r="L10"/>
  <c r="I10"/>
  <c r="G10"/>
  <c r="C10" i="9"/>
  <c r="D10"/>
  <c r="H10" s="1"/>
  <c r="E10"/>
  <c r="E22" s="1"/>
  <c r="F10"/>
  <c r="F11"/>
  <c r="H11"/>
  <c r="F14"/>
  <c r="H14" s="1"/>
  <c r="F15"/>
  <c r="H15"/>
  <c r="F16"/>
  <c r="H16" s="1"/>
  <c r="F17"/>
  <c r="H17"/>
  <c r="F19"/>
  <c r="H19" s="1"/>
  <c r="F20"/>
  <c r="H20"/>
  <c r="J11"/>
  <c r="K11"/>
  <c r="L11"/>
  <c r="M11"/>
  <c r="J14"/>
  <c r="L14"/>
  <c r="M14"/>
  <c r="L16"/>
  <c r="N16" s="1"/>
  <c r="L17"/>
  <c r="N17" s="1"/>
  <c r="L18"/>
  <c r="N18" s="1"/>
  <c r="L20"/>
  <c r="N20" s="1"/>
  <c r="M22"/>
  <c r="K22"/>
  <c r="J22"/>
  <c r="I22"/>
  <c r="G10"/>
  <c r="G22" s="1"/>
  <c r="F22"/>
  <c r="C22"/>
  <c r="N21"/>
  <c r="H21"/>
  <c r="N19"/>
  <c r="H18"/>
  <c r="N15"/>
  <c r="N13"/>
  <c r="H13"/>
  <c r="N12"/>
  <c r="H12"/>
  <c r="N10"/>
  <c r="E13" i="8"/>
  <c r="D13"/>
  <c r="C13"/>
  <c r="L12"/>
  <c r="J12"/>
  <c r="K12" s="1"/>
  <c r="I12"/>
  <c r="J11"/>
  <c r="J10"/>
  <c r="K10" s="1"/>
  <c r="I10"/>
  <c r="J21" i="4"/>
  <c r="I21"/>
  <c r="H21"/>
  <c r="G21"/>
  <c r="F21"/>
  <c r="D21"/>
  <c r="C18"/>
  <c r="C17"/>
  <c r="C21" s="1"/>
  <c r="E15"/>
  <c r="E21" i="3"/>
  <c r="D21"/>
  <c r="C20"/>
  <c r="E20" i="4" s="1"/>
  <c r="F19" i="3"/>
  <c r="E19" i="4" s="1"/>
  <c r="F17" i="3"/>
  <c r="F18" s="1"/>
  <c r="F15"/>
  <c r="F20" s="1"/>
  <c r="F21" s="1"/>
  <c r="A4"/>
  <c r="A4" i="4" s="1"/>
  <c r="C22" i="2"/>
  <c r="D21"/>
  <c r="D20"/>
  <c r="D19"/>
  <c r="D18"/>
  <c r="D17"/>
  <c r="D16"/>
  <c r="D15"/>
  <c r="D14"/>
  <c r="D13"/>
  <c r="D12"/>
  <c r="D11"/>
  <c r="D10"/>
  <c r="D22" s="1"/>
  <c r="E35" i="1"/>
  <c r="F33"/>
  <c r="F32"/>
  <c r="F28"/>
  <c r="F19"/>
  <c r="F16"/>
  <c r="F11"/>
  <c r="F14" s="1"/>
  <c r="F26" s="1"/>
  <c r="E18" i="32"/>
  <c r="D10" s="1"/>
  <c r="D13" s="1"/>
  <c r="D14"/>
  <c r="D82" i="36"/>
  <c r="D86" s="1"/>
  <c r="D78"/>
  <c r="D67"/>
  <c r="D72" s="1"/>
  <c r="D74" s="1"/>
  <c r="D60"/>
  <c r="D59" s="1"/>
  <c r="D49"/>
  <c r="D54" s="1"/>
  <c r="D56" s="1"/>
  <c r="D43"/>
  <c r="D36"/>
  <c r="D30"/>
  <c r="D28"/>
  <c r="D24"/>
  <c r="G21"/>
  <c r="D21"/>
  <c r="D11"/>
  <c r="D10" s="1"/>
  <c r="G23" i="33"/>
  <c r="E28"/>
  <c r="E30" s="1"/>
  <c r="D15" i="32" s="1"/>
  <c r="G25" i="33"/>
  <c r="H25" s="1"/>
  <c r="G24"/>
  <c r="H24" s="1"/>
  <c r="H23"/>
  <c r="F19"/>
  <c r="E19"/>
  <c r="G19" s="1"/>
  <c r="G18"/>
  <c r="H27" i="34"/>
  <c r="G27"/>
  <c r="F27"/>
  <c r="E27"/>
  <c r="G26"/>
  <c r="G24"/>
  <c r="G23"/>
  <c r="H21"/>
  <c r="H20"/>
  <c r="H28" s="1"/>
  <c r="G20"/>
  <c r="F20"/>
  <c r="F28" s="1"/>
  <c r="E20"/>
  <c r="E28" s="1"/>
  <c r="G19"/>
  <c r="G18"/>
  <c r="H15"/>
  <c r="F15"/>
  <c r="E15"/>
  <c r="E29" s="1"/>
  <c r="G14"/>
  <c r="F13"/>
  <c r="E13"/>
  <c r="E12" s="1"/>
  <c r="G12" s="1"/>
  <c r="F12"/>
  <c r="E27" i="35"/>
  <c r="F26"/>
  <c r="G26" s="1"/>
  <c r="E26"/>
  <c r="G25"/>
  <c r="F25"/>
  <c r="E25"/>
  <c r="H24"/>
  <c r="I24" s="1"/>
  <c r="G24"/>
  <c r="I23"/>
  <c r="H23"/>
  <c r="H25" s="1"/>
  <c r="I25" s="1"/>
  <c r="G23"/>
  <c r="H22"/>
  <c r="G21"/>
  <c r="F21"/>
  <c r="E21"/>
  <c r="H20"/>
  <c r="H21" s="1"/>
  <c r="G20"/>
  <c r="F17"/>
  <c r="F27" s="1"/>
  <c r="G27" s="1"/>
  <c r="E17"/>
  <c r="H15"/>
  <c r="H17" s="1"/>
  <c r="G15"/>
  <c r="G14"/>
  <c r="F14"/>
  <c r="E14"/>
  <c r="G13"/>
  <c r="F13"/>
  <c r="H13" s="1"/>
  <c r="E13"/>
  <c r="G44" i="29" l="1"/>
  <c r="I44" s="1"/>
  <c r="D88" i="36"/>
  <c r="D18" i="32"/>
  <c r="G28" i="33"/>
  <c r="H28" s="1"/>
  <c r="H30" s="1"/>
  <c r="N14" i="9"/>
  <c r="H22"/>
  <c r="D22"/>
  <c r="L22"/>
  <c r="N11"/>
  <c r="H26" i="35"/>
  <c r="I26" s="1"/>
  <c r="I21"/>
  <c r="N22" i="9"/>
  <c r="O22" s="1"/>
  <c r="M66" i="11"/>
  <c r="E21" i="4"/>
  <c r="N35" i="29"/>
  <c r="H27" i="35"/>
  <c r="I27" s="1"/>
  <c r="H29" i="34"/>
  <c r="F29"/>
  <c r="G29" s="1"/>
  <c r="G28"/>
  <c r="A4" i="6"/>
  <c r="A4" i="22"/>
  <c r="A4" i="5"/>
  <c r="A4" i="7"/>
  <c r="G13" i="34"/>
  <c r="G15"/>
  <c r="F10" i="2"/>
  <c r="F11" s="1"/>
  <c r="F12" s="1"/>
  <c r="F13" s="1"/>
  <c r="F14" s="1"/>
  <c r="F15" s="1"/>
  <c r="F16" s="1"/>
  <c r="F17" s="1"/>
  <c r="F18" s="1"/>
  <c r="F19" s="1"/>
  <c r="F20" s="1"/>
  <c r="F21" s="1"/>
  <c r="C21" i="3"/>
  <c r="N24" i="29"/>
  <c r="N30" s="1"/>
  <c r="I34"/>
  <c r="N45" s="1"/>
  <c r="I42"/>
  <c r="M34"/>
  <c r="G45"/>
  <c r="I45" s="1"/>
  <c r="L11" i="10"/>
  <c r="L18" s="1"/>
  <c r="R23" i="11"/>
  <c r="T23" s="1"/>
  <c r="E59" i="36"/>
  <c r="G17" i="35"/>
  <c r="I20"/>
  <c r="G18" i="10"/>
  <c r="N31" i="29"/>
  <c r="N48" l="1"/>
  <c r="G30" i="33"/>
  <c r="N44" i="29"/>
  <c r="N32"/>
</calcChain>
</file>

<file path=xl/sharedStrings.xml><?xml version="1.0" encoding="utf-8"?>
<sst xmlns="http://schemas.openxmlformats.org/spreadsheetml/2006/main" count="1880" uniqueCount="981">
  <si>
    <t>JUMLAH (Rp)</t>
  </si>
  <si>
    <t>TOTAL SP2D GU</t>
  </si>
  <si>
    <t>TOTAL SP2D LS</t>
  </si>
  <si>
    <t>TOTAL SP2D TU</t>
  </si>
  <si>
    <t>TOTAL CP GU</t>
  </si>
  <si>
    <t>TOTAL CP LS</t>
  </si>
  <si>
    <t>TOTAL CP TU</t>
  </si>
  <si>
    <t>UP</t>
  </si>
  <si>
    <t>SISA UYHD</t>
  </si>
  <si>
    <t>Penyetoran Sisa UYHD :</t>
  </si>
  <si>
    <t>PROV. SUMATERA BARAT</t>
  </si>
  <si>
    <t>No.</t>
  </si>
  <si>
    <t>BULAN</t>
  </si>
  <si>
    <t>Jenis Pendapatan</t>
  </si>
  <si>
    <t>Pajak Daerah</t>
  </si>
  <si>
    <t xml:space="preserve">Retribusi Daerah </t>
  </si>
  <si>
    <t>Lain-lain PAD yg Sah</t>
  </si>
  <si>
    <t>JUMLAH</t>
  </si>
  <si>
    <t>Januari</t>
  </si>
  <si>
    <t>Februari</t>
  </si>
  <si>
    <t xml:space="preserve">Maret 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</si>
  <si>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</si>
  <si>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</si>
  <si>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</si>
  <si>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</si>
  <si>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</si>
  <si>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</si>
  <si>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</si>
  <si>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</si>
  <si>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 xml:space="preserve">Desember </t>
  </si>
  <si>
    <t>Jumlah</t>
  </si>
  <si>
    <t>DAFTAR PENYETORAN KEMBALI BELANJA ( CONTRA POST BELANJA ) BERDASARKAN GU/TU/LS</t>
  </si>
  <si>
    <t>NO</t>
  </si>
  <si>
    <t>URAIAN/OBJEK BELANJA</t>
  </si>
  <si>
    <t>GU (Rp)</t>
  </si>
  <si>
    <t>TU (Rp)</t>
  </si>
  <si>
    <t>LS (Rp)</t>
  </si>
  <si>
    <t>DAFTAR PENYETORAN KEMBALI BELANJA ( CONTRA POST BELANJA ) BERDASARKAN JENIS BELANJA</t>
  </si>
  <si>
    <t>B. Pegawai              (BTL)</t>
  </si>
  <si>
    <t>B. Pegawai              (B.Langsung)</t>
  </si>
  <si>
    <t xml:space="preserve">B. Brg &amp; Jasa </t>
  </si>
  <si>
    <t>Belanja Modal</t>
  </si>
  <si>
    <t xml:space="preserve">Tanah </t>
  </si>
  <si>
    <t>P &amp; M</t>
  </si>
  <si>
    <t>Gedung &amp; Bgnn</t>
  </si>
  <si>
    <t xml:space="preserve">Jln,Irigasi &amp; Jaringan </t>
  </si>
  <si>
    <t xml:space="preserve">Aset Tetap Lainnya </t>
  </si>
  <si>
    <t>Uraian</t>
  </si>
  <si>
    <t xml:space="preserve">Nama Jenis Pajak </t>
  </si>
  <si>
    <t>Umur Piutang</t>
  </si>
  <si>
    <t>&lt; 1 th</t>
  </si>
  <si>
    <t>Penyisihan</t>
  </si>
  <si>
    <t>NIHIL</t>
  </si>
  <si>
    <t>URAIAN</t>
  </si>
  <si>
    <t>NO, TGL SP2D/KUITANSI</t>
  </si>
  <si>
    <t>NO, TGL KONTRAK</t>
  </si>
  <si>
    <t>NAMA REKANAN</t>
  </si>
  <si>
    <t>JK.WAKTU PELAKSANAAN</t>
  </si>
  <si>
    <t>NO, TGL BAST</t>
  </si>
  <si>
    <t>LOKASI BARANG</t>
  </si>
  <si>
    <t>JUMLAH UNIT</t>
  </si>
  <si>
    <t>HARGA SATUAN</t>
  </si>
  <si>
    <t>TOTAL HARGA</t>
  </si>
  <si>
    <t>KET</t>
  </si>
  <si>
    <t>A</t>
  </si>
  <si>
    <t>TANAH</t>
  </si>
  <si>
    <t>B</t>
  </si>
  <si>
    <t>PERALATAN MESIN</t>
  </si>
  <si>
    <t>C</t>
  </si>
  <si>
    <t>GEDUNG &amp; BANGUNAN</t>
  </si>
  <si>
    <t>D</t>
  </si>
  <si>
    <t>JALAN, JARINGAN &amp; IRIGASI</t>
  </si>
  <si>
    <t xml:space="preserve">E </t>
  </si>
  <si>
    <t>ASET TETAP LAINNYA</t>
  </si>
  <si>
    <t>F</t>
  </si>
  <si>
    <t>ASET  LAINNYA</t>
  </si>
  <si>
    <t>JUMLAH ASET LAINNYA</t>
  </si>
  <si>
    <t>JUMLAH ASET TETAP LAINNYA</t>
  </si>
  <si>
    <t>JUMLAH JALAN/JARINGAN &amp; IRIGASI</t>
  </si>
  <si>
    <t>JUMLAH GEDUNG &amp; BANGUNAN</t>
  </si>
  <si>
    <t>JUMLAH PERALATAN &amp; MESIN</t>
  </si>
  <si>
    <t>JUMLAH TANAH</t>
  </si>
  <si>
    <t>DAFTAR BELANJA MODAL YG TIDAK DIKAPITALISIR</t>
  </si>
  <si>
    <t>No</t>
  </si>
  <si>
    <t>No, tgl SP2D/ Kuitansi</t>
  </si>
  <si>
    <t>No,tgl kontrak</t>
  </si>
  <si>
    <t>Nama Rekanan</t>
  </si>
  <si>
    <t>Merk/Type</t>
  </si>
  <si>
    <t>Jumlah Unit</t>
  </si>
  <si>
    <t>Harga Satuan</t>
  </si>
  <si>
    <t xml:space="preserve">Total Harga </t>
  </si>
  <si>
    <t>Ket</t>
  </si>
  <si>
    <t>A.</t>
  </si>
  <si>
    <t>BM. TANAH</t>
  </si>
  <si>
    <t>B.</t>
  </si>
  <si>
    <t>BM. PERALATAN &amp; MESIN</t>
  </si>
  <si>
    <t>C.</t>
  </si>
  <si>
    <t>BM. GEDUNG &amp; BANGUNAN</t>
  </si>
  <si>
    <t>D.</t>
  </si>
  <si>
    <t>BM. JLN, IRIGASI &amp; JARINGAN</t>
  </si>
  <si>
    <t>E.</t>
  </si>
  <si>
    <t>BM.ASET TETAP LAINNYA</t>
  </si>
  <si>
    <t>No,tgl Kontrak</t>
  </si>
  <si>
    <t>KE TANAH</t>
  </si>
  <si>
    <t>KE PERALATAN &amp; MESIN</t>
  </si>
  <si>
    <t>KE GEDUNG &amp; BANGUNAN</t>
  </si>
  <si>
    <t>KE JLN, IRIGASI &amp; JARINGAN</t>
  </si>
  <si>
    <t>F.</t>
  </si>
  <si>
    <t>KE ASET TETAP LAINNYA</t>
  </si>
  <si>
    <t>KE ASET  LAINNYA</t>
  </si>
  <si>
    <t>Aset Tetap</t>
  </si>
  <si>
    <t>Peralatan &amp; Mesin</t>
  </si>
  <si>
    <t>Gedung &amp; Bangunan</t>
  </si>
  <si>
    <t>Jalan, Irigasi &amp; Jaringan</t>
  </si>
  <si>
    <t>Aset Tetap Lainnya</t>
  </si>
  <si>
    <t>Aset Tidak Berwujud</t>
  </si>
  <si>
    <t>Aset Tidak Bermanfaat</t>
  </si>
  <si>
    <t>Aset Dimanfaatkan Pihak Lain</t>
  </si>
  <si>
    <t>Aset Dlm Penelusuran</t>
  </si>
  <si>
    <t>Aset Lainnya</t>
  </si>
  <si>
    <t>No. SK Gubernur/ Nama Barang</t>
  </si>
  <si>
    <t>PENERIMAAN</t>
  </si>
  <si>
    <t>PENYETORAN</t>
  </si>
  <si>
    <t>PPh Psl 21</t>
  </si>
  <si>
    <t>PPh Psl 22</t>
  </si>
  <si>
    <t>PPh Psl 23</t>
  </si>
  <si>
    <t>PPN</t>
  </si>
  <si>
    <t>PPh 4(2)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</si>
  <si>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</si>
  <si>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</si>
  <si>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</si>
  <si>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</si>
  <si>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</si>
  <si>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</si>
  <si>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</si>
  <si>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</si>
  <si>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</si>
  <si>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</si>
  <si>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</si>
  <si>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</si>
  <si>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15</t>
  </si>
  <si>
    <t>16</t>
  </si>
  <si>
    <t>7</t>
  </si>
  <si>
    <t>Desember</t>
  </si>
  <si>
    <t>DAFTAR PENERIMAAN RETRIBUSI PEMAKAIAN KEKAYAAN DAERAH</t>
  </si>
  <si>
    <t>Nama</t>
  </si>
  <si>
    <t>SIP</t>
  </si>
  <si>
    <t>Tgl</t>
  </si>
  <si>
    <t>Sewa/bulan</t>
  </si>
  <si>
    <t>Penyetoran</t>
  </si>
  <si>
    <t>Rp</t>
  </si>
  <si>
    <t>Nama Penyetor</t>
  </si>
  <si>
    <t>Pendapatan Sewa Diterima Dimuka</t>
  </si>
  <si>
    <t>N    I   H   I    L</t>
  </si>
  <si>
    <t>Kab/Kota</t>
  </si>
  <si>
    <t>Plafon</t>
  </si>
  <si>
    <t>Jml Pembayaran</t>
  </si>
  <si>
    <t>Tunggakan</t>
  </si>
  <si>
    <t>&lt; 1</t>
  </si>
  <si>
    <t>&gt;10</t>
  </si>
  <si>
    <t>N  I  H  I  L</t>
  </si>
  <si>
    <t>N I H I L</t>
  </si>
  <si>
    <t>N   I   H   I   L</t>
  </si>
  <si>
    <t>N     I    H    I     L</t>
  </si>
  <si>
    <t>DAFTAR BELANJA BARANG JASA YG  DIKAPITALISIR</t>
  </si>
  <si>
    <t>PEMERINTAH PROVINSI SUMATERA BARAT</t>
  </si>
  <si>
    <t>LAMPIRAN 2</t>
  </si>
  <si>
    <t>LAMPIRAN 5</t>
  </si>
  <si>
    <t>LAMPIRAN 6</t>
  </si>
  <si>
    <t>LAMPIRAN 7</t>
  </si>
  <si>
    <t>LAMPIRAN 8</t>
  </si>
  <si>
    <t>LAMPIRAN 13</t>
  </si>
  <si>
    <t>LAMPIRAN 14</t>
  </si>
  <si>
    <t>MERK/ TYPE</t>
  </si>
  <si>
    <t>LAMPIRAN 15</t>
  </si>
  <si>
    <t>LAMPIRAN 23</t>
  </si>
  <si>
    <t>LAMPIRAN 24</t>
  </si>
  <si>
    <t>LAMPIRAN 9</t>
  </si>
  <si>
    <t>LAMPIRAN 10</t>
  </si>
  <si>
    <t xml:space="preserve">Uraian </t>
  </si>
  <si>
    <t>Jenis Pendapatan LRA</t>
  </si>
  <si>
    <t>Jenis Pendapatan LO</t>
  </si>
  <si>
    <t xml:space="preserve">Jml Pendapatan Diterima Dimuka                    </t>
  </si>
  <si>
    <t>(Rp)</t>
  </si>
  <si>
    <t>N</t>
  </si>
  <si>
    <t>I</t>
  </si>
  <si>
    <t>H</t>
  </si>
  <si>
    <t>L</t>
  </si>
  <si>
    <t>( Tidak Termasuk Sewa Rumah Dinas)</t>
  </si>
  <si>
    <t>LAMPIRAN 11</t>
  </si>
  <si>
    <t>Jml Belanja LRA</t>
  </si>
  <si>
    <t>Jml Beban LO</t>
  </si>
  <si>
    <t>Jml Beban Bayar Dimuka</t>
  </si>
  <si>
    <t>Keterangan: Beban Pegawai atau Beban Brg Jasa</t>
  </si>
  <si>
    <t>Mengetahui:</t>
  </si>
  <si>
    <t>PENGGUNA ANGGARAN</t>
  </si>
  <si>
    <t>BENDAHARA PENGELUARAN</t>
  </si>
  <si>
    <t>ROZA FEBRINA, ST</t>
  </si>
  <si>
    <t>NIP.19650226 198909 2 001</t>
  </si>
  <si>
    <t>LAMPIRAN 12</t>
  </si>
  <si>
    <t>Nama Pihak Ketiga/ PNS</t>
  </si>
  <si>
    <t>Belanja Pegawai</t>
  </si>
  <si>
    <t>Belanja Brg Jasa</t>
  </si>
  <si>
    <t>PLN</t>
  </si>
  <si>
    <t>TELKOM</t>
  </si>
  <si>
    <t>Jumlah Pendapatan LRA</t>
  </si>
  <si>
    <t>Jumlah Pendapatan LO</t>
  </si>
  <si>
    <t>Jumlah Piutang Sewa</t>
  </si>
  <si>
    <t>PANJANG/ LUAS</t>
  </si>
  <si>
    <t>LAMPIRAN 21</t>
  </si>
  <si>
    <t>LAMPIRAN 22</t>
  </si>
  <si>
    <t>PENGURUS BARANG</t>
  </si>
  <si>
    <t>PENJELASAN TENTANG PENYUSUTAN &amp; AMORTISASI</t>
  </si>
  <si>
    <t>GEDUNG DAN BANGUNAN</t>
  </si>
  <si>
    <t xml:space="preserve">JALAN, IRIGASI &amp; JARINGAN </t>
  </si>
  <si>
    <t>ASET TIDAK BERWUJUD</t>
  </si>
  <si>
    <t>LAMPIRAN 30</t>
  </si>
  <si>
    <t>PERALATAN &amp; MESIN</t>
  </si>
  <si>
    <t>-</t>
  </si>
  <si>
    <t>JUMLAH KOREKSI TAMBAH :</t>
  </si>
  <si>
    <t>- Kurang Catat/ Tdk Tercatat</t>
  </si>
  <si>
    <t>- Hibah dr Pihak Ketiga</t>
  </si>
  <si>
    <t>- Mutasi Antar SKPD</t>
  </si>
  <si>
    <t>- Reklasifikasi</t>
  </si>
  <si>
    <t>- Koreksi + Saldo Awal</t>
  </si>
  <si>
    <t>KETERANGAN</t>
  </si>
  <si>
    <t>JUMLAH KOREKSI KURANG :</t>
  </si>
  <si>
    <t>- Double Record</t>
  </si>
  <si>
    <t>1.</t>
  </si>
  <si>
    <t>2.</t>
  </si>
  <si>
    <t>3.</t>
  </si>
  <si>
    <t>4.</t>
  </si>
  <si>
    <t>5.</t>
  </si>
  <si>
    <t>6.</t>
  </si>
  <si>
    <t>ASET TIDAK BERMANFAAT</t>
  </si>
  <si>
    <t>NILAI (Rp)</t>
  </si>
  <si>
    <t>PNS Ktr Penghubung</t>
  </si>
  <si>
    <t>PDAM</t>
  </si>
  <si>
    <t>PENJELASAN TERHADAP AKUN ATAU REKENING YANG BERBEDA ANTARA LRA DAN LO</t>
  </si>
  <si>
    <t>- Reklasifikasi (Plang Nama Kantor Penghubung ke Gedung &amp; Bangunan)</t>
  </si>
  <si>
    <t xml:space="preserve">Nama Barang </t>
  </si>
  <si>
    <t>Tahun Mulai</t>
  </si>
  <si>
    <t>Nilai Perolehan</t>
  </si>
  <si>
    <t>Persentase Penyelesaian (%)</t>
  </si>
  <si>
    <t>Keterangan Rencana Penyelesaiannnya</t>
  </si>
  <si>
    <t>N  I H  I L</t>
  </si>
  <si>
    <t>LAMPIRAN 20</t>
  </si>
  <si>
    <t>JURNAL PENYESUAIAN</t>
  </si>
  <si>
    <t>penyesuaian</t>
  </si>
  <si>
    <t>Kode Rekening</t>
  </si>
  <si>
    <t>TGL</t>
  </si>
  <si>
    <t>DEBET</t>
  </si>
  <si>
    <t>KREDIT</t>
  </si>
  <si>
    <t xml:space="preserve"> Jumlah  </t>
  </si>
  <si>
    <t>Alat Tulis Kantor</t>
  </si>
  <si>
    <t>Persediaan ATK</t>
  </si>
  <si>
    <t>1.1.7.01.01</t>
  </si>
  <si>
    <t>Total</t>
  </si>
  <si>
    <t>9.1.2.01.0001</t>
  </si>
  <si>
    <t>Beban Persediaan ATK</t>
  </si>
  <si>
    <t>Persediaan Barang Pakai Habis</t>
  </si>
  <si>
    <t>1.1.7.01.09</t>
  </si>
  <si>
    <t>9.1.2.01.0012</t>
  </si>
  <si>
    <t xml:space="preserve">Beban Peralatan Perlengk.Pakai Habis </t>
  </si>
  <si>
    <t>Persediaan Barang Cetakan</t>
  </si>
  <si>
    <t>9.1.2.05.0006</t>
  </si>
  <si>
    <t xml:space="preserve">Beban Cetak </t>
  </si>
  <si>
    <t xml:space="preserve">Persediaan Alat listrik </t>
  </si>
  <si>
    <t>1.1.7.01.03</t>
  </si>
  <si>
    <t>9.1.2.01.0003</t>
  </si>
  <si>
    <t>Beban Persediaan Alat Listrik</t>
  </si>
  <si>
    <t>Hutang Telepon</t>
  </si>
  <si>
    <t>Ekuitas</t>
  </si>
  <si>
    <t>9.1.2.03.0001</t>
  </si>
  <si>
    <t>Beban Jasa Telepon</t>
  </si>
  <si>
    <t>Hutang Listrik</t>
  </si>
  <si>
    <t>9.1.2.03.0003</t>
  </si>
  <si>
    <t>Beban Jasa Listrik</t>
  </si>
  <si>
    <t>Hutang Internet</t>
  </si>
  <si>
    <t>9.1.2.03.0006</t>
  </si>
  <si>
    <t>Beban Jasa Internet</t>
  </si>
  <si>
    <t>Hutang Air</t>
  </si>
  <si>
    <t>9.1.2.03.0002</t>
  </si>
  <si>
    <t>Beban Jasa Air</t>
  </si>
  <si>
    <t>9.1.2.07.0001</t>
  </si>
  <si>
    <t>1.1.6.03.02.</t>
  </si>
  <si>
    <t>Beban Sewa Bayar dimuka</t>
  </si>
  <si>
    <t>9.1.2.07.0002</t>
  </si>
  <si>
    <t>Beban Sewa Gedung/Kantor/Tempat</t>
  </si>
  <si>
    <t>Utang PPN Pusat</t>
  </si>
  <si>
    <t>Kasubag Tata Usaha</t>
  </si>
  <si>
    <t>9.1.2.04.0002</t>
  </si>
  <si>
    <t>Beban Jasa Dibayar Dimuka</t>
  </si>
  <si>
    <t>Beban Jasa Premi Asuransi Barang Milik Daerah</t>
  </si>
  <si>
    <t>Nilai Apraisal 2011</t>
  </si>
  <si>
    <t>JLN, JARINGAN &amp; IRIGASI</t>
  </si>
  <si>
    <t>E</t>
  </si>
  <si>
    <t>ASET LAINNYA</t>
  </si>
  <si>
    <t>U R A I A N</t>
  </si>
  <si>
    <t>Rp.</t>
  </si>
  <si>
    <t>JUMLAH SP2D (JUMLAH 1+2 +3)</t>
  </si>
  <si>
    <t>SPJ UYHD / GU NIHIL</t>
  </si>
  <si>
    <t>JUMLAH BELANJA KOTOR (JUMLAH 4+5)</t>
  </si>
  <si>
    <t>TOTAL CP (JUMLAH 7+8+9)</t>
  </si>
  <si>
    <t>- tanggal</t>
  </si>
  <si>
    <t>JUMLAH BELANJA BERSIH (SALDO 6-10)</t>
  </si>
  <si>
    <t>SPJ UYHD / GU NIHIL = No. 5</t>
  </si>
  <si>
    <t>14</t>
  </si>
  <si>
    <t>Jumlah Piutang per 31 Des 2016</t>
  </si>
  <si>
    <t>1-2 th</t>
  </si>
  <si>
    <t>&gt; 2-5 th</t>
  </si>
  <si>
    <t>Jml Penyisihan Piutang</t>
  </si>
  <si>
    <t>&lt; 1 bln</t>
  </si>
  <si>
    <t>1-4 bln</t>
  </si>
  <si>
    <t>3-12 bln</t>
  </si>
  <si>
    <t>&gt; 12 bln</t>
  </si>
  <si>
    <t>Sub Bagian Tata Usaha</t>
  </si>
  <si>
    <t>LAPORAN REALISASI ANGGARAN</t>
  </si>
  <si>
    <t>LAPORAN OPERASIONAL</t>
  </si>
  <si>
    <t>Selisih (Rp)</t>
  </si>
  <si>
    <t>Penjelasan</t>
  </si>
  <si>
    <t>Kode Rek</t>
  </si>
  <si>
    <t>Realisasi</t>
  </si>
  <si>
    <t xml:space="preserve">PENDAPATAN </t>
  </si>
  <si>
    <t>PENDAPATAN ASLI DAERAH</t>
  </si>
  <si>
    <t>PENDAPATAN ASLI DAERAH-LO</t>
  </si>
  <si>
    <t>4.1.1.</t>
  </si>
  <si>
    <t>8.1.1</t>
  </si>
  <si>
    <t>Pajak Daerah-LO</t>
  </si>
  <si>
    <t>4.1.2</t>
  </si>
  <si>
    <t>8.1.2</t>
  </si>
  <si>
    <t>Retribusi Daerah-LO</t>
  </si>
  <si>
    <t>4.1.3</t>
  </si>
  <si>
    <t>Hasil Pengelolaan Kekayaan Daerah Yang Dipisahkan</t>
  </si>
  <si>
    <t>8.1.3</t>
  </si>
  <si>
    <t>Hasil Pengelolaan Kekayaan Daerah Yang Dipisahkan-LO</t>
  </si>
  <si>
    <t>4.1.4</t>
  </si>
  <si>
    <t>Lain-Lain PAD yang Sah</t>
  </si>
  <si>
    <t>8.1.4</t>
  </si>
  <si>
    <t>Lain-Lain PAD yang Sah-LO</t>
  </si>
  <si>
    <t>JUMLAH PENDAPATAN ASLI DAERAH</t>
  </si>
  <si>
    <t>JUMLAH PENDAPATAN ASLI DAERAH-LO</t>
  </si>
  <si>
    <t>BELANJA</t>
  </si>
  <si>
    <t>BEBAN</t>
  </si>
  <si>
    <t>BELANJA OPERASI</t>
  </si>
  <si>
    <t>BEBAN OPERASI</t>
  </si>
  <si>
    <t>5.1.1.</t>
  </si>
  <si>
    <t>9.1.1</t>
  </si>
  <si>
    <t>Beban Pegawai</t>
  </si>
  <si>
    <t>5.1.2</t>
  </si>
  <si>
    <t>Belanja Barang dan Jasa</t>
  </si>
  <si>
    <t>9.1.2</t>
  </si>
  <si>
    <t>Beban Barang dan Jasa</t>
  </si>
  <si>
    <t>9.1.7</t>
  </si>
  <si>
    <t>Beban Penyusutan dan Amortisasi</t>
  </si>
  <si>
    <t>9.1.8</t>
  </si>
  <si>
    <t>Beban Penyisihan Piutang</t>
  </si>
  <si>
    <t>JUMLAH BELANJA OPERASI</t>
  </si>
  <si>
    <t>JUMLAH BEBAN OPERASI</t>
  </si>
  <si>
    <t>BELANJA MODAL</t>
  </si>
  <si>
    <t>5.2.1</t>
  </si>
  <si>
    <t>Belanja Tanah</t>
  </si>
  <si>
    <t>5.2.2.</t>
  </si>
  <si>
    <t>Belanja Peralatan dan Mesin</t>
  </si>
  <si>
    <t>5.2.3</t>
  </si>
  <si>
    <t xml:space="preserve">Belanja Gedung dan Bangunan </t>
  </si>
  <si>
    <t>5.2.4</t>
  </si>
  <si>
    <t>Belanja Jalan, Irigasi dan Jaringan</t>
  </si>
  <si>
    <t>5.2.5</t>
  </si>
  <si>
    <t>Belanja Aset Tetap lainnya</t>
  </si>
  <si>
    <t>JUMLAH BELANJA MODAL</t>
  </si>
  <si>
    <t>JUMLAH BELANJA</t>
  </si>
  <si>
    <t>SURPLUS/DEFISIT</t>
  </si>
  <si>
    <t>&gt; 5 th</t>
  </si>
  <si>
    <t>sppd pokja</t>
  </si>
  <si>
    <t>honor panitia</t>
  </si>
  <si>
    <t>Alat Listrik Elektronik</t>
  </si>
  <si>
    <t>Bahan Pakai Habis Laiinnya</t>
  </si>
  <si>
    <t>Bahan Dokumentasi/Cetakan</t>
  </si>
  <si>
    <t>Persediaan Barang Pakai Habis Lainnya</t>
  </si>
  <si>
    <t>Hutang Belanja Barang dan Jasa</t>
  </si>
  <si>
    <t>Utang Belanja Pegawai</t>
  </si>
  <si>
    <t>1.1.6.03.01</t>
  </si>
  <si>
    <t>Utang PPh 21</t>
  </si>
  <si>
    <t>Utang PPh 23</t>
  </si>
  <si>
    <t>2.1.1.03.03</t>
  </si>
  <si>
    <t>2.1.1.04.01</t>
  </si>
  <si>
    <t>TELKOM Speedy</t>
  </si>
  <si>
    <t>Lampiran Berita Acara Stock Opname</t>
  </si>
  <si>
    <t>Nama Barang</t>
  </si>
  <si>
    <t>Satuan</t>
  </si>
  <si>
    <t>ALAT TULIS KANTOR</t>
  </si>
  <si>
    <t>Kotak</t>
  </si>
  <si>
    <t>Pena My Gell</t>
  </si>
  <si>
    <t>Ballpoint Baliner</t>
  </si>
  <si>
    <t>Pensil biasa stadler</t>
  </si>
  <si>
    <t>Teks Marker (stabilo)</t>
  </si>
  <si>
    <t>Buah</t>
  </si>
  <si>
    <t>Kertas HVS Folio 70 Gram</t>
  </si>
  <si>
    <t>Rim</t>
  </si>
  <si>
    <t>Kertas A4 70  gram</t>
  </si>
  <si>
    <t>MAP biasa Diamond</t>
  </si>
  <si>
    <t>Map Snelhecter Folio (Plastik)</t>
  </si>
  <si>
    <t>Toner Faximile</t>
  </si>
  <si>
    <t>Tip Ex</t>
  </si>
  <si>
    <t>Set</t>
  </si>
  <si>
    <t>Spidol marker</t>
  </si>
  <si>
    <t>Batang</t>
  </si>
  <si>
    <t>Penghapus pencil</t>
  </si>
  <si>
    <t>Pita printer LQ 2180</t>
  </si>
  <si>
    <t>Tinta Stempel 100cc</t>
  </si>
  <si>
    <t>Botol</t>
  </si>
  <si>
    <t>Buku tamu</t>
  </si>
  <si>
    <t>Buku</t>
  </si>
  <si>
    <t>Pita mesin tik listrik</t>
  </si>
  <si>
    <t>Buku SSP Pajak</t>
  </si>
  <si>
    <t>Buku Ekspedisi</t>
  </si>
  <si>
    <t>Buku tulis Folio</t>
  </si>
  <si>
    <t>Pak</t>
  </si>
  <si>
    <t>Map Snelhecter biasa</t>
  </si>
  <si>
    <t>II</t>
  </si>
  <si>
    <t>BARANG PAKAI HABIS</t>
  </si>
  <si>
    <t>Isolasi bening</t>
  </si>
  <si>
    <t>Rol</t>
  </si>
  <si>
    <t>Isolasi bening besar/lakban</t>
  </si>
  <si>
    <t>Isolasi Hitam Besar</t>
  </si>
  <si>
    <t>Tali Rafia</t>
  </si>
  <si>
    <t>Flasdisk</t>
  </si>
  <si>
    <t>Pelobang Kertas</t>
  </si>
  <si>
    <t>Gunting</t>
  </si>
  <si>
    <t>Lem kertas</t>
  </si>
  <si>
    <t>Cutter</t>
  </si>
  <si>
    <t>Mata Pisau Cutter</t>
  </si>
  <si>
    <t>Hecter Besar</t>
  </si>
  <si>
    <t>Hecter kecil</t>
  </si>
  <si>
    <t>Isi hecter kecil</t>
  </si>
  <si>
    <t>Isi hecter besar</t>
  </si>
  <si>
    <t>Binder clip Nomor 200</t>
  </si>
  <si>
    <t>Binder clip nomor 155</t>
  </si>
  <si>
    <t>Binder clip nomor 111</t>
  </si>
  <si>
    <t>Binder clip nomor 107</t>
  </si>
  <si>
    <t>Trigonal clip</t>
  </si>
  <si>
    <t>Rautan Pensil</t>
  </si>
  <si>
    <t>Stempel Otomatis</t>
  </si>
  <si>
    <t>Penggaris Besi 30 cm</t>
  </si>
  <si>
    <t>III</t>
  </si>
  <si>
    <t>BARANG CETAK DAN PENGADAAN</t>
  </si>
  <si>
    <t>Amplop kop surat Gubernur tinta emas</t>
  </si>
  <si>
    <t>Amplop kop surat Sekda berwarna</t>
  </si>
  <si>
    <t>Amplop coklat FFI</t>
  </si>
  <si>
    <t>Lembar</t>
  </si>
  <si>
    <t>Kop Map Gubernur Folio</t>
  </si>
  <si>
    <t>Kop Map Sekda Folio</t>
  </si>
  <si>
    <t>Kertas NCR untuk kwitansi</t>
  </si>
  <si>
    <t>Blangko disposisi NCR</t>
  </si>
  <si>
    <t>Kertas NCR untuk SPPD</t>
  </si>
  <si>
    <t>BKU NCR</t>
  </si>
  <si>
    <t>Buku Laporan Pajak</t>
  </si>
  <si>
    <t>Buku Kontrol</t>
  </si>
  <si>
    <t>Nota BBM</t>
  </si>
  <si>
    <t>buku</t>
  </si>
  <si>
    <t>Amplop Polos</t>
  </si>
  <si>
    <t>Box File</t>
  </si>
  <si>
    <t>IV</t>
  </si>
  <si>
    <t>ALAT LISTRIK DAN ELEKTRONIK</t>
  </si>
  <si>
    <t>Baterai sedang</t>
  </si>
  <si>
    <t>Baterai kecil</t>
  </si>
  <si>
    <t>JUMLAH TOTAL</t>
  </si>
  <si>
    <t xml:space="preserve"> </t>
  </si>
  <si>
    <t>Nilai pada saat Neraca Awal Tahun 2005</t>
  </si>
  <si>
    <t>Nilai Apraisal 2012</t>
  </si>
  <si>
    <t>Nilai Apraisal 2013</t>
  </si>
  <si>
    <t>Nilai Apraisal 2014</t>
  </si>
  <si>
    <t>Nilai Apraisal 2016</t>
  </si>
  <si>
    <t>3 = (4+5+6+7+8+9+10)</t>
  </si>
  <si>
    <t>Beban Sewa Dibayar Dimuka</t>
  </si>
  <si>
    <t>KASUBAG TATA USAHA</t>
  </si>
  <si>
    <t>-Belanja Alat Tulis Kantor</t>
  </si>
  <si>
    <t>-Belanja Alat Listrik &amp; Elektronik</t>
  </si>
  <si>
    <t>-Belanja Telepon</t>
  </si>
  <si>
    <t>-Belanja Listrik</t>
  </si>
  <si>
    <t>-Belanja Jasa Kawat/Faksimili/Internet</t>
  </si>
  <si>
    <t>-Belanja Cetak</t>
  </si>
  <si>
    <t>-Beban Persediaan Alat Tulis Kantor</t>
  </si>
  <si>
    <t>-Beban Persediaan Alat Listrik &amp; Elektronik</t>
  </si>
  <si>
    <t>-Beban Jasa Telepon</t>
  </si>
  <si>
    <t>-Beban Jasa Listrik</t>
  </si>
  <si>
    <t>-Beban  Jasa Kawat/Faksimili/Internet</t>
  </si>
  <si>
    <t>-Beban Cetak</t>
  </si>
  <si>
    <t>-Belanja Air</t>
  </si>
  <si>
    <t>-Beban Air</t>
  </si>
  <si>
    <t>- Beban Peralatan/ Perlengkapan Pakai Habis</t>
  </si>
  <si>
    <t>-Belanja Peralatan/ Perlengkapan Pakai Habis</t>
  </si>
  <si>
    <t>Ket.</t>
  </si>
  <si>
    <t>Penghapusan Aset Tidak Bermanfaat Gedung Bangunan</t>
  </si>
  <si>
    <t>- Nilai Perolehan</t>
  </si>
  <si>
    <t>- Akm. Penyusutan</t>
  </si>
  <si>
    <t>- Nilai Buku</t>
  </si>
  <si>
    <t>3.1.1.01.01</t>
  </si>
  <si>
    <t>b pakai habis</t>
  </si>
  <si>
    <t>b jasa kantor</t>
  </si>
  <si>
    <t>b cetak</t>
  </si>
  <si>
    <t>b premi</t>
  </si>
  <si>
    <t>b sewa</t>
  </si>
  <si>
    <t>Lampiran 16</t>
  </si>
  <si>
    <t>LRA 13</t>
  </si>
  <si>
    <t xml:space="preserve">LAPORAN  REALISASI  ANGGARAN  PENDAPATAN  DAN   BELANJA DAERAH </t>
  </si>
  <si>
    <t>( versi PERMENDAGRI 13)</t>
  </si>
  <si>
    <t>Kode Akun</t>
  </si>
  <si>
    <t>Sisa Anggaran</t>
  </si>
  <si>
    <t>%</t>
  </si>
  <si>
    <t>PENDAPATAN</t>
  </si>
  <si>
    <t>Jumlah Pendapatan Asli Daerah</t>
  </si>
  <si>
    <t>2.1.</t>
  </si>
  <si>
    <t>BELANJA TIDAK LANGSUNG</t>
  </si>
  <si>
    <t>2.1.1.</t>
  </si>
  <si>
    <t xml:space="preserve">Jumlah Belanja Tidak Langsung </t>
  </si>
  <si>
    <t>2.2.</t>
  </si>
  <si>
    <t>BELANJA LANGSUNG</t>
  </si>
  <si>
    <t>2.2.2.</t>
  </si>
  <si>
    <t xml:space="preserve">Belanja Barang Jasa </t>
  </si>
  <si>
    <t>2.2.3</t>
  </si>
  <si>
    <t xml:space="preserve">Belanja Modal </t>
  </si>
  <si>
    <t>Jumlah Belanja Modal</t>
  </si>
  <si>
    <t xml:space="preserve">JUMLAH BELANJA </t>
  </si>
  <si>
    <t>PROVINSI SUMATERA BARAT</t>
  </si>
  <si>
    <t>KEPALA,</t>
  </si>
  <si>
    <t xml:space="preserve"> ( SAP )</t>
  </si>
  <si>
    <t>BELANJA - LRA</t>
  </si>
  <si>
    <t>5.1.</t>
  </si>
  <si>
    <t>5.1.2.</t>
  </si>
  <si>
    <t>Jumlah Belanja Operasional</t>
  </si>
  <si>
    <t>5.2.</t>
  </si>
  <si>
    <t>5.2.1.</t>
  </si>
  <si>
    <t>5.2.3.</t>
  </si>
  <si>
    <t>Belanja Gedung dan Bangunan</t>
  </si>
  <si>
    <t>5.2.4.</t>
  </si>
  <si>
    <t>5.2.5.</t>
  </si>
  <si>
    <t>Belanja Aset Tetap Lainnya</t>
  </si>
  <si>
    <t>KENAIKAN/ PENURUNAN</t>
  </si>
  <si>
    <t>8.1</t>
  </si>
  <si>
    <t>I.</t>
  </si>
  <si>
    <t>Pendapatan Pajak Daerah</t>
  </si>
  <si>
    <t>Pendapatan Retribusi Daerah</t>
  </si>
  <si>
    <t>Pendapatan Hasil Pengelolaan Kekayaan Daerah yang dipisahkan</t>
  </si>
  <si>
    <t>Lain-lain PAD yang Sah- LO</t>
  </si>
  <si>
    <t>- Penjualan Peralatan/Perlengkapan Kantor Tidak Terpakai</t>
  </si>
  <si>
    <t>- Pendapatan Dari Pengembalian Hasil Temuan Pemeriksa</t>
  </si>
  <si>
    <t>Jumlah Pendapatan ……………………………</t>
  </si>
  <si>
    <t>9.1</t>
  </si>
  <si>
    <t>9.2.1</t>
  </si>
  <si>
    <t>9.2.2</t>
  </si>
  <si>
    <t>9.2.3</t>
  </si>
  <si>
    <t>SURPLUS /DEFISIT</t>
  </si>
  <si>
    <t xml:space="preserve">NERACA </t>
  </si>
  <si>
    <t>ASET</t>
  </si>
  <si>
    <t>1.1</t>
  </si>
  <si>
    <t>ASET LANCAR</t>
  </si>
  <si>
    <t>1.1.1</t>
  </si>
  <si>
    <t>Kas dan Setara Kas</t>
  </si>
  <si>
    <t>1.1.1.02</t>
  </si>
  <si>
    <t>Kas di Bendahara Penerimaan</t>
  </si>
  <si>
    <t>1.1.1.03</t>
  </si>
  <si>
    <t>Kas di Bendahara Pengeluaran</t>
  </si>
  <si>
    <t>1.1.1.04</t>
  </si>
  <si>
    <t>Kas BLUD</t>
  </si>
  <si>
    <t>1.1.3</t>
  </si>
  <si>
    <t>Piutang Pendapatan</t>
  </si>
  <si>
    <t>1.1.3.01</t>
  </si>
  <si>
    <t>Piutang Pajak Daerah</t>
  </si>
  <si>
    <t>1.1.3.02</t>
  </si>
  <si>
    <t>Piutang Retribusi</t>
  </si>
  <si>
    <t>1.1.5</t>
  </si>
  <si>
    <t>Penyisihan Piutang</t>
  </si>
  <si>
    <t>1.1.5.01</t>
  </si>
  <si>
    <t>Penyisihan Piutang Pendapatan</t>
  </si>
  <si>
    <t>1.1.6</t>
  </si>
  <si>
    <t>Beban Dibayar Dimuka</t>
  </si>
  <si>
    <t>sewa rumah ka.kantor</t>
  </si>
  <si>
    <t>1.1.7</t>
  </si>
  <si>
    <t>Persediaan</t>
  </si>
  <si>
    <t xml:space="preserve">Persediaan Bahan Pakai Habis </t>
  </si>
  <si>
    <t>Persediaan Bahan /Material</t>
  </si>
  <si>
    <t xml:space="preserve">                Jumlah Aset Lancar …………………..</t>
  </si>
  <si>
    <t>1.2</t>
  </si>
  <si>
    <t>INVESTASI JANGKA PANJANG</t>
  </si>
  <si>
    <t>Investasi Jangka Panjang No Permanen</t>
  </si>
  <si>
    <t>Dana Bergulir</t>
  </si>
  <si>
    <t>Jumlah Investasi Jangka Panjang..................</t>
  </si>
  <si>
    <t>1.3</t>
  </si>
  <si>
    <t>ASET TETAP</t>
  </si>
  <si>
    <t>1.3.1</t>
  </si>
  <si>
    <t>Tanah</t>
  </si>
  <si>
    <t>1.3.2</t>
  </si>
  <si>
    <t>Peralatan dan Mesin</t>
  </si>
  <si>
    <t>1.3.3</t>
  </si>
  <si>
    <t>Gedung dan Bangunan</t>
  </si>
  <si>
    <t>1.3.4</t>
  </si>
  <si>
    <t>Jalan, Irigasi dan Jaringan</t>
  </si>
  <si>
    <t>1.3.5</t>
  </si>
  <si>
    <t>1.3.6</t>
  </si>
  <si>
    <t>Konstruksi dalam Pengerjaan</t>
  </si>
  <si>
    <t>1.3.7</t>
  </si>
  <si>
    <t>Akumulasi Penyusutan Aset Tetap</t>
  </si>
  <si>
    <t xml:space="preserve">                Jumlah Aset Tetap ..…………………..</t>
  </si>
  <si>
    <t>1.5</t>
  </si>
  <si>
    <t>1.5.3</t>
  </si>
  <si>
    <t>1.5.3.06</t>
  </si>
  <si>
    <t>Akumulasi Amortisasi</t>
  </si>
  <si>
    <t xml:space="preserve">                Jumlah Aset Lainnya ..…………………...</t>
  </si>
  <si>
    <t>JUMLAH ASET</t>
  </si>
  <si>
    <t>KEWAJIBAN</t>
  </si>
  <si>
    <t>2.1</t>
  </si>
  <si>
    <t>KEWAJIBAN JANGKA PENDEK</t>
  </si>
  <si>
    <t>2.1.1</t>
  </si>
  <si>
    <t>Utang Perhitungan Pihak Ketiga (PFK)</t>
  </si>
  <si>
    <t>Utang PPh 22</t>
  </si>
  <si>
    <t>2.1.4</t>
  </si>
  <si>
    <t>Pendapatan Diterima Dimuka</t>
  </si>
  <si>
    <t>2.1.5</t>
  </si>
  <si>
    <t>Utang Belanja</t>
  </si>
  <si>
    <t>Utang Belanja Barang Jasa</t>
  </si>
  <si>
    <t>Utang Belanja Modal</t>
  </si>
  <si>
    <t>2.1.6.05</t>
  </si>
  <si>
    <t>Utang Jangka Pendek Lainnya</t>
  </si>
  <si>
    <t xml:space="preserve">       Jumlah Kewajiban Jangka Pendek…….</t>
  </si>
  <si>
    <t>Jumlah Kewajiban .........................</t>
  </si>
  <si>
    <t xml:space="preserve">EKUITAS </t>
  </si>
  <si>
    <t>3.1</t>
  </si>
  <si>
    <t>3.1.1</t>
  </si>
  <si>
    <t xml:space="preserve">Ekuitas </t>
  </si>
  <si>
    <t>3.1.1.01</t>
  </si>
  <si>
    <t>3.1.1.02</t>
  </si>
  <si>
    <t>Surplus / Defisit - LO</t>
  </si>
  <si>
    <t>Estimasi Perubahan SAL</t>
  </si>
  <si>
    <t xml:space="preserve">Surplus / Defisit </t>
  </si>
  <si>
    <t>3.1.2</t>
  </si>
  <si>
    <t>Ekuitas untuk Dikonsolidasikan</t>
  </si>
  <si>
    <t>RK PPKD</t>
  </si>
  <si>
    <t>Jumlah Ekuitas…………………</t>
  </si>
  <si>
    <t>JUMLAH KEWAJIBAN DAN EKUITAS</t>
  </si>
  <si>
    <t>LAPORAN PERUBAHAN EKUITAS</t>
  </si>
  <si>
    <t>Ekuitas Awal</t>
  </si>
  <si>
    <t>Koreksi Ekuitas</t>
  </si>
  <si>
    <t>Jumlah .........................</t>
  </si>
  <si>
    <t>Surplus/Defisit LO</t>
  </si>
  <si>
    <t>Dampak Kumulatif Perubahan Kebijakan/Kesalahan Mendasar</t>
  </si>
  <si>
    <t>Ekuitas Akhir</t>
  </si>
  <si>
    <t>BADAN PENGHUBUNG</t>
  </si>
  <si>
    <t xml:space="preserve">KEPALA BADAN PENGHUBUNG </t>
  </si>
  <si>
    <t>ANDRE SETIAWAN, S.STP, MPA</t>
  </si>
  <si>
    <t>Jumlah Piutang per 31 Des 2017</t>
  </si>
  <si>
    <t>&lt; 1 Bln</t>
  </si>
  <si>
    <t>1-3 Bln</t>
  </si>
  <si>
    <t>3-12 Bln</t>
  </si>
  <si>
    <t>&gt; 12 Bln</t>
  </si>
  <si>
    <t xml:space="preserve">BADAN PENGHUBUNG </t>
  </si>
  <si>
    <t>Badan  Penghubung Pemerintah Propinsi Sumatera Barat</t>
  </si>
  <si>
    <t>`</t>
  </si>
  <si>
    <t>Volume 2017</t>
  </si>
  <si>
    <t>Harga Sisa</t>
  </si>
  <si>
    <t>Rosni.S.Sos</t>
  </si>
  <si>
    <t>Dona Elfira Amelia, SSTP, M.Si</t>
  </si>
  <si>
    <t>Nip. 19680909 199203 2011</t>
  </si>
  <si>
    <t>Nip. 19800121 199912 2 001</t>
  </si>
  <si>
    <t>ROSNI .S.Sos</t>
  </si>
  <si>
    <t>NIP. 19680909 199203 2011</t>
  </si>
  <si>
    <t>Kendaraan Dinas / Operasional pada Kantor Penghubung</t>
  </si>
  <si>
    <t>PT.Astrido Jaya Mobilindo</t>
  </si>
  <si>
    <t>SKPD: Badan  Penghubung Provinsi Sumatera Barat</t>
  </si>
  <si>
    <t>(Penyesuaian Pencatatan Persediaan per 30 Juni 2017 sesuai Daftar Persediaan)</t>
  </si>
  <si>
    <t>Persediaan Bahan Dokumentasi/Cetakan</t>
  </si>
  <si>
    <t>1.1.7.01.13</t>
  </si>
  <si>
    <t>2.1.5.02.06</t>
  </si>
  <si>
    <t>Setara Kas</t>
  </si>
  <si>
    <t>1.1.1.06.01</t>
  </si>
  <si>
    <t>Dona Elfira Amelia SSTP,M.Si</t>
  </si>
  <si>
    <t>NIP.19800121 199912 2 001</t>
  </si>
  <si>
    <t>Persediaan ATK 31 Des 2017</t>
  </si>
  <si>
    <t>t ada pnyesuaian</t>
  </si>
  <si>
    <t>Listrik</t>
  </si>
  <si>
    <t xml:space="preserve">Telpon </t>
  </si>
  <si>
    <t>Air</t>
  </si>
  <si>
    <t>Internet</t>
  </si>
  <si>
    <t>Tambahan Penghasilan Bdsrkan Beban Kerja - LO</t>
  </si>
  <si>
    <t>Hutang Belanja Pegawai</t>
  </si>
  <si>
    <t>9.1.1.02.0001</t>
  </si>
  <si>
    <t>2.1.5.01.02</t>
  </si>
  <si>
    <t>Beban Penyusutan Gedung &amp; Bangunan</t>
  </si>
  <si>
    <t>Beban Penyusutan Peralatan &amp; Mesin</t>
  </si>
  <si>
    <t>Akumulasi Penyusutan Gedung &amp; Bangunan</t>
  </si>
  <si>
    <t>Akumulasi Penyusutan Peralatan &amp; Mesin</t>
  </si>
  <si>
    <t>9.1.7.02.0012</t>
  </si>
  <si>
    <t>9.1.7.02.0034</t>
  </si>
  <si>
    <t>1.3.7.01.34</t>
  </si>
  <si>
    <t>1.3.7.02.11</t>
  </si>
  <si>
    <t xml:space="preserve">Beban Amortisasi Aset Tidak Berwujud Lainnya </t>
  </si>
  <si>
    <t>9.1.7.05.0005</t>
  </si>
  <si>
    <t xml:space="preserve">Akumulasi Amortisasi Aset Tidak Berwujud Lainnya </t>
  </si>
  <si>
    <t>1.5.3.06.05</t>
  </si>
  <si>
    <t>GOLONGAN</t>
  </si>
  <si>
    <t>01</t>
  </si>
  <si>
    <t xml:space="preserve"> TANAH</t>
  </si>
  <si>
    <t>02</t>
  </si>
  <si>
    <t>03</t>
  </si>
  <si>
    <t>ALAT ANGKUTAN</t>
  </si>
  <si>
    <t>ALAT BENGKEL &amp; ALAT UKUR</t>
  </si>
  <si>
    <t>ALAT KANTOR</t>
  </si>
  <si>
    <t>ALAT STUDIO</t>
  </si>
  <si>
    <t>05</t>
  </si>
  <si>
    <t>GOLONGAN ASET TETAP LAINNYA</t>
  </si>
  <si>
    <t>NAMA BIDANG BARANG</t>
  </si>
  <si>
    <t>TOTAL</t>
  </si>
  <si>
    <t>NILAI PEROLEHAN</t>
  </si>
  <si>
    <t>AK.PENYUSUTAN</t>
  </si>
  <si>
    <t xml:space="preserve">NILAI BUKU </t>
  </si>
  <si>
    <t>BEBAN PENYUSUTAN TAHUN 2017</t>
  </si>
  <si>
    <t>3.1.3.01.01</t>
  </si>
  <si>
    <t>1.3.3.11.01</t>
  </si>
  <si>
    <t>Tahun 2017</t>
  </si>
  <si>
    <t>LAPORAN KEUANGAN BASIS AKRUAL 2018</t>
  </si>
  <si>
    <t>TAHUN ANGGARAN 2018</t>
  </si>
  <si>
    <t>Anggaran 2018</t>
  </si>
  <si>
    <t>Realisasi 2018</t>
  </si>
  <si>
    <t>Jakarta ,  31 Desember 2018</t>
  </si>
  <si>
    <t>1.1.</t>
  </si>
  <si>
    <t>1.1.2</t>
  </si>
  <si>
    <t>1.1.2.15</t>
  </si>
  <si>
    <t>Retribusi Pemakaian Kekayaan Daerah</t>
  </si>
  <si>
    <t>1.1.2.15.01</t>
  </si>
  <si>
    <t xml:space="preserve">Penyewaan Tanah dan Bangunan </t>
  </si>
  <si>
    <t>TAHUN ANGGARAN 2018 dan 2017</t>
  </si>
  <si>
    <t>Tahun  2017 (Audited)</t>
  </si>
  <si>
    <t>PENDAPATAN-LRA</t>
  </si>
  <si>
    <t>I.1.</t>
  </si>
  <si>
    <t>Pendapatan Retribusi Daerah-LRA</t>
  </si>
  <si>
    <t>Retribusi Pemakaian Kekayaan Daerah-LRA</t>
  </si>
  <si>
    <t>Penyewaan Tanah dan Bangunan-LRA</t>
  </si>
  <si>
    <t>DAFTAR REALISASI SP2D, SPJ DAN SISA UYHD TAHUN 2018</t>
  </si>
  <si>
    <t>KANTOR PENGHUBUNG PROVINSI SUMATERA BARAT</t>
  </si>
  <si>
    <t>Nomor :      02/BA/SO/2018</t>
  </si>
  <si>
    <t>Per 31 DESEMBER   2018</t>
  </si>
  <si>
    <t>Volume 2018</t>
  </si>
  <si>
    <t>Jumlah Masuk Desember</t>
  </si>
  <si>
    <t>Volume Penggunaan s.d Juni 2018</t>
  </si>
  <si>
    <t>Volume  Juli 2018</t>
  </si>
  <si>
    <t>Volume Penggunaan Juli s/d 30 Nov 2018</t>
  </si>
  <si>
    <t>sisa Juli s/d November 2018</t>
  </si>
  <si>
    <t>31  Desember 2018</t>
  </si>
  <si>
    <t>kotak</t>
  </si>
  <si>
    <t>Pena Standar</t>
  </si>
  <si>
    <t>buah</t>
  </si>
  <si>
    <t>Box file/Binder/Gung Yu</t>
  </si>
  <si>
    <t>Tinta Printer laser jet 1020/O-1006</t>
  </si>
  <si>
    <t>Tinta Printer laser jet 5200</t>
  </si>
  <si>
    <t>Tinta Epson L 110 warna</t>
  </si>
  <si>
    <t>Tinta Epson L 110 Hitam</t>
  </si>
  <si>
    <t>Pc</t>
  </si>
  <si>
    <t>Pita Epson Lx 310</t>
  </si>
  <si>
    <t>Kertas Postit besar</t>
  </si>
  <si>
    <t>Kertas Faksimil</t>
  </si>
  <si>
    <t>Roll</t>
  </si>
  <si>
    <t>kotak Tikler file</t>
  </si>
  <si>
    <t>Label Undangan 121</t>
  </si>
  <si>
    <t>Label Undangan 103</t>
  </si>
  <si>
    <t>Kertas Bergaris (DF)</t>
  </si>
  <si>
    <t xml:space="preserve">Rim </t>
  </si>
  <si>
    <t>Buku tulis Kwarto</t>
  </si>
  <si>
    <t>Spidol Whiteboard</t>
  </si>
  <si>
    <t>batang</t>
  </si>
  <si>
    <t>Brief Odner</t>
  </si>
  <si>
    <t>Box file plastik</t>
  </si>
  <si>
    <t>Kerta kessing arsip</t>
  </si>
  <si>
    <t>Kertas continous form 14 7/8 ( 3 ply 1000 sheet</t>
  </si>
  <si>
    <t>Spidol Merah hitam</t>
  </si>
  <si>
    <t>Pena Pantel asli</t>
  </si>
  <si>
    <t>Isi Pena Pantel asli</t>
  </si>
  <si>
    <t>Isi Pena Parker</t>
  </si>
  <si>
    <t>Pena balliner medium</t>
  </si>
  <si>
    <t>Binder clip nomor 260</t>
  </si>
  <si>
    <t>Penggaris Besi 40 cm</t>
  </si>
  <si>
    <t>Penggaris Besi 50 cm</t>
  </si>
  <si>
    <t>Penggaris Besi 100 cm</t>
  </si>
  <si>
    <t>Penggaris buku/lakban uk.2</t>
  </si>
  <si>
    <t>Pembuka stapler</t>
  </si>
  <si>
    <t>Penghapus whiteboard</t>
  </si>
  <si>
    <t>CDRW Blank</t>
  </si>
  <si>
    <t>Blangko Kop Surat Gubernur Logo berwarna</t>
  </si>
  <si>
    <t>Blangko Kop Surat Sekda Logo berwarna</t>
  </si>
  <si>
    <t>Blangko Kop Surat BPHB</t>
  </si>
  <si>
    <t>Amplop Kop Surat Badan Penghubung</t>
  </si>
  <si>
    <t>Amplop Coklat Kop Badan</t>
  </si>
  <si>
    <t>Kop Map BPHB Folio</t>
  </si>
  <si>
    <t>Amplop Putih 110 x 230 mm</t>
  </si>
  <si>
    <t>Kartru Pemeliharaan Barang</t>
  </si>
  <si>
    <t>lembar</t>
  </si>
  <si>
    <t>Kartru Stok  Barang</t>
  </si>
  <si>
    <t>Cetak NCR untuk SPPD</t>
  </si>
  <si>
    <t>Buku Lembar Disposisi</t>
  </si>
  <si>
    <t>Lux (Hard Cover )</t>
  </si>
  <si>
    <t>Eks</t>
  </si>
  <si>
    <t>Model BEM 24</t>
  </si>
  <si>
    <t>Semi Lux</t>
  </si>
  <si>
    <t>Biasa</t>
  </si>
  <si>
    <t>Jakarta, 31 Desember   2018</t>
  </si>
  <si>
    <t>Diterima tanggal 6 Februari 2018</t>
  </si>
  <si>
    <t>Diterima tanggal 24 Mei 2018</t>
  </si>
  <si>
    <t>- tanggal 31 Desember 2018</t>
  </si>
  <si>
    <t>Jakarta,   31  Desember 2018</t>
  </si>
  <si>
    <t>DAFTAR REKAPITULASI PENDAPATAN LRA TAHUN 2018</t>
  </si>
  <si>
    <t>Jakarta,    31 Desember 2018</t>
  </si>
  <si>
    <t>Pembina/NIP. 19810920 199912 1 001</t>
  </si>
  <si>
    <t>Jakarta,  31 Desember 2018</t>
  </si>
  <si>
    <t>Jakarta,  31  Desember 2018</t>
  </si>
  <si>
    <t>DAFTAR PIUTANG PAJAK PER 31 DESEMBER 2018</t>
  </si>
  <si>
    <t>DAFTAR PIUTANG RETRIBUSI PER 31 DES 2018</t>
  </si>
  <si>
    <t>Jakarta,      Desember 2018</t>
  </si>
  <si>
    <t>DAFTAR PIUTANG LAIN LAIN PAD YANG SAH DAN PENYISIHANNNYA PER 31 DES 2018</t>
  </si>
  <si>
    <t>PENDAPATAN YANG DITERIMA DIMUKA PER 31 DESEMBER 2018</t>
  </si>
  <si>
    <t>BEBAN YANG DIBAYAR DIMUKA PER 31 DESEMBER 2018</t>
  </si>
  <si>
    <t>Penerimaan &amp; Penyetoran Pajak Tahun 2018</t>
  </si>
  <si>
    <t>Jakarta, 31 Desember 2018</t>
  </si>
  <si>
    <t>DAFTAR HUTANG BELANJA PER 31 DESEMBER 2018</t>
  </si>
  <si>
    <t>Listrik Mess Karyawan BPHB bln Desember 2018</t>
  </si>
  <si>
    <t>Listrik Asrama  Yogya Kel.Beringin bln Desember 2018</t>
  </si>
  <si>
    <t>Listrik Asrama Yogya Wisma Merapi Singgalang bln Desember 2018</t>
  </si>
  <si>
    <t>Listrik Kantor Badan  Penghubung bln Desember 2018</t>
  </si>
  <si>
    <t>Tagihan air Mess Karyawan bln Desember 2018</t>
  </si>
  <si>
    <t>Tagihan Telepon Kantor Badan Penghubung bln Desember 2018</t>
  </si>
  <si>
    <t>Tagihan Internet Kantor Badan Penghubung bln Desember 2018</t>
  </si>
  <si>
    <t>Tambahan Penghasilan Berdasarkan Beban Kerja Bln November 2018</t>
  </si>
  <si>
    <t>Tambahan Penghasilan Berdasarkan Beban Kerja Bln Desember 2018</t>
  </si>
  <si>
    <t>SEWA RUMAH DINAS TAHUN 2018</t>
  </si>
  <si>
    <t>INVESTASI NON PERMANEN ( DANA BERGULIR) PER 31 DESEMBER 2018</t>
  </si>
  <si>
    <t>Pembayaran s.d 2017</t>
  </si>
  <si>
    <t>Pembayaran Tahun 2018</t>
  </si>
  <si>
    <t>DAFTAR REKAPITULASI NILAI ASET TETAP DAN ASET LAINNYA PER 31 DESEMBER 2018</t>
  </si>
  <si>
    <t>Saldo per 31 Des 2018</t>
  </si>
  <si>
    <t>DAFTAR KIB F: KONSTRUKSI DALAM PENGERJAAN PER 31 DESEMBER 2018</t>
  </si>
  <si>
    <t>DAFTAR BELANJA MODAL TAHUN 2018</t>
  </si>
  <si>
    <t>( DAFTAR PENGADAAN ASET TETAP DAN ASET LAINNYA TAHUN 2018 )</t>
  </si>
  <si>
    <t>DAFTAR PENGHAPUSAN ASET TETAP &amp; ASET LAINNYA TAHUN 2018</t>
  </si>
  <si>
    <t>PER 31 DESEMBER 2018</t>
  </si>
  <si>
    <t>(Penyesuaian Pencatatan Utang Belanja Barang &amp; Jasa Tahun 2017 )</t>
  </si>
  <si>
    <t>Utang Belanja Barang &amp; Jasa</t>
  </si>
  <si>
    <t xml:space="preserve">2.1.5.02.06. </t>
  </si>
  <si>
    <t>Beban jasa Telepon</t>
  </si>
  <si>
    <t>Beban jasa Air</t>
  </si>
  <si>
    <t>Beban jasa listrik</t>
  </si>
  <si>
    <t>Beban jasa Kawat/Faximile</t>
  </si>
  <si>
    <t>(Penyesuaian Pencatatan Utang Belanja Pegawai Tahun 2017 )</t>
  </si>
  <si>
    <t>Tambahan Penghasilan Berdasarkan Beban Kerja-LO</t>
  </si>
  <si>
    <t>9.1.1.02.01</t>
  </si>
  <si>
    <t xml:space="preserve">Sewa Kantor </t>
  </si>
  <si>
    <t>SPK No.011/02/SPK-PLS/TU-2018 tgl 1 Februari 2018</t>
  </si>
  <si>
    <t>SPK No.011/01/SPK-PLS/TU-2018 tgl 1 Januari 2018</t>
  </si>
  <si>
    <t>SPK No.011/03/SPK-PLS/TU-2018 tgl 1 Maret 2018</t>
  </si>
  <si>
    <t>SPK No.011/04/SPK-PLS/TU-2018 tgl 1 Maret 2018 (April-Des 9 bln)</t>
  </si>
  <si>
    <t>Perbulan</t>
  </si>
  <si>
    <t>Apr-Jun (habis 3 bulan)</t>
  </si>
  <si>
    <t>BBN Sewa bayar dimuka</t>
  </si>
  <si>
    <t>Asuransi BMD</t>
  </si>
  <si>
    <t>april ( 9 bulan)</t>
  </si>
  <si>
    <t>Persediaan Bahan Pakai Habis Lainnya</t>
  </si>
  <si>
    <t>Ass dibayar dimuka (6bln)</t>
  </si>
  <si>
    <t>Sewa Mess Karyawan</t>
  </si>
  <si>
    <t>1.1.7.01.11</t>
  </si>
  <si>
    <t>( Penyesuaian Beban Dibayar Dimuka Tahun 2018)</t>
  </si>
  <si>
    <t>Beban Sewa Bayar Dimuka (Sewa Kantor Tahun 2018)</t>
  </si>
  <si>
    <t>Beban Bayar  Dimuka (Sewa Mess Karyawan tahun 2018)</t>
  </si>
  <si>
    <t>Beban Sewa Rumah Jabatan/Rumah Dinas</t>
  </si>
  <si>
    <t>Beban Jasa Bayar Dimuka (Premi Asuransi tahun 2018)</t>
  </si>
  <si>
    <t>Mutasi Asset Tetap antar SKPD</t>
  </si>
  <si>
    <t>Aset Tetap - Peralatan &amp; Mesin</t>
  </si>
  <si>
    <t>1.3.2.36.01</t>
  </si>
  <si>
    <t>Akumulasi Penyusutan Peralatan Mesin</t>
  </si>
  <si>
    <t>Aset Tetap - Gedung &amp; Bangunan</t>
  </si>
  <si>
    <t>Pajak Yang belum disetor per 30 Juni 2018</t>
  </si>
  <si>
    <t>JUMLAH PENYESUAIAN SEMESTER I TAHUN 2018</t>
  </si>
  <si>
    <t>SEMESTER II TAHUN 2018</t>
  </si>
  <si>
    <t>Penyesuaian Pencatatan Penyetoran Utang Pajak Sem I 2018</t>
  </si>
  <si>
    <t>Penyesuaian Pencatatan Persediaan per 31 Desember 2018 sesuai Daftar Persediaan</t>
  </si>
  <si>
    <t>30-07-2018</t>
  </si>
  <si>
    <t>31-12-2018</t>
  </si>
  <si>
    <t>Persediaan Alat Listrik &amp; Elektronik</t>
  </si>
  <si>
    <t>Penyesuaian Pembayaran Utang Jangka Pendek per 31 Desember 2018 yang akan dibayarkan pada semester I 2019</t>
  </si>
  <si>
    <t>Penyesuaian Pembayaran Hutang Belanja Pegawai per 31 Desember 2018</t>
  </si>
  <si>
    <t>Tambahan Penghasilan Bdsrkan Beban Kerja bln November 2018</t>
  </si>
  <si>
    <t>Tambahan Penghasilan Bdsrkan Beban Kerja bln Desember 2018</t>
  </si>
  <si>
    <t>SEMESTER I TAHUN 2018</t>
  </si>
  <si>
    <t>Hotel Balairung</t>
  </si>
  <si>
    <t>Listrik Rumah Jabatan 1</t>
  </si>
  <si>
    <t>Listrik Rumah Jabatan 1I</t>
  </si>
  <si>
    <t>Badan Pengelola Taman Mini</t>
  </si>
  <si>
    <t xml:space="preserve">Listrik Anjungan Sumatera Barat </t>
  </si>
  <si>
    <t>Tagihan Telepon Anjungan Sumatera Barat bln Desember 2018</t>
  </si>
  <si>
    <t>18
Desember 2018</t>
  </si>
  <si>
    <t xml:space="preserve">Honorarium Panitia Penerima Hasil Pekerjaan pengadaan Kendaraan Dinas/Operasional Badan Penghubung Tahun 2018 : Rp 1,050,000,- </t>
  </si>
  <si>
    <t>Printer</t>
  </si>
  <si>
    <t>12/16/ tgl 23 November 2018</t>
  </si>
  <si>
    <t xml:space="preserve">Arwana Champion </t>
  </si>
  <si>
    <t>6196/SP2D/LS/ 2018 tgl 26-Des-18</t>
  </si>
  <si>
    <t>6195/SP2D/LS/2018 tgl 26-Des-18</t>
  </si>
  <si>
    <t>PT.
Java Digital Nusantara</t>
  </si>
  <si>
    <t>a. Printer Laser Jet</t>
  </si>
  <si>
    <t>b. Printer Warna</t>
  </si>
  <si>
    <t>c. Komputer PC</t>
  </si>
  <si>
    <t>d. Laptop</t>
  </si>
  <si>
    <t xml:space="preserve"> PT. Jelita
Maharaja Sitomgul</t>
  </si>
  <si>
    <t>ASB TMII</t>
  </si>
  <si>
    <t>b. Pembayaran (95%
untuk pekerjaan Rehab
Atap, Panggung,
Halaman dan Tata
Tanaman Anjungan
Sumbar TMII</t>
  </si>
  <si>
    <t>PT. Jelita
Maharaja Sitomgul</t>
  </si>
  <si>
    <t xml:space="preserve"> CV.
Studio R.16 </t>
  </si>
  <si>
    <t>6199/SP2D/LS/2018</t>
  </si>
  <si>
    <t xml:space="preserve"> CV.
Studio R.16 Consulta</t>
  </si>
  <si>
    <t>6201/SP2D/LS/2018 tgl 26-Des-18</t>
  </si>
  <si>
    <t>6200/SP2D/LS/2018 tgl 26-Des-18</t>
  </si>
  <si>
    <t>6198/SP2D/LS/2018 tgl 26-Des-18</t>
  </si>
  <si>
    <t>d.Pembayaran sekaligus (100 %) 
untuk pekerjaan
Perencanaan Rehab
Atap, Panggung,
Halaman dan Tata
Tanaman Anjungan
Sumbar TMII</t>
  </si>
  <si>
    <t>a. Pembayaran (5%)
untuk pekerjaan Rehab Atap, Panggung,
Halaman dan Tata
Tanaman Anjungan
Sumbar TMII</t>
  </si>
  <si>
    <t>c. Pembayaran sekaligus (100 %) Consultan
untuk pekerjaan
Pengawasan Rehab
Atap, Panggung,
Halaman dan Tata
Tanaman Anjungan
Sumbar TMII</t>
  </si>
  <si>
    <t>e. SPPD Luar Daerah tgl 16-18 Okt 2018 an.Edi Andrya</t>
  </si>
  <si>
    <t>f. SPPD Luar Daerah tgl 6-8 Desember 2018 an.Edi Andrya</t>
  </si>
  <si>
    <t>g. SPPD Luar Daerah tgl 17-18 Desember 2018 an.Edi Andrya</t>
  </si>
  <si>
    <t>Jakarta,     Desember 2018</t>
  </si>
  <si>
    <t xml:space="preserve">Reklasifikasi Aset Tetap </t>
  </si>
  <si>
    <t>Akumulasi Peny.Peralatan dan Mesin</t>
  </si>
  <si>
    <t>1.5.4.01.01</t>
  </si>
  <si>
    <t>1.5.4.01.04</t>
  </si>
  <si>
    <t>1.3.5.09.01</t>
  </si>
  <si>
    <t>Akumulasi Peny. Aset Tidak Bermanfaat</t>
  </si>
  <si>
    <t>1.5.4.01.02</t>
  </si>
  <si>
    <t>Akumulasi Peny. Aset Dimanfaatkan Pihak Lain</t>
  </si>
  <si>
    <t>1.5.4.01.05</t>
  </si>
  <si>
    <t>9.1.7.06.0001</t>
  </si>
  <si>
    <t xml:space="preserve">Beban Penyusutan Aset Lainnya </t>
  </si>
  <si>
    <t xml:space="preserve">Akumulasi Penyusutan Aset Tidak Bermanfaat </t>
  </si>
  <si>
    <t>Pengakuan Beban Penyusutan Aset Tetap dan Amortisasi Aset Tdk Berwujud Tahun 2018</t>
  </si>
  <si>
    <t>Koreksi Asset Peralatan &amp; Mesin</t>
  </si>
  <si>
    <t>Koreksi Asset Gedung &amp; Bangunan</t>
  </si>
  <si>
    <t>SEMESTER II 2018</t>
  </si>
  <si>
    <t>JUMLAH SEMESTER I &amp; II 2018</t>
  </si>
  <si>
    <t>2018</t>
  </si>
  <si>
    <t>Tahun 2018</t>
  </si>
  <si>
    <t>PER 31 DESEMBER 2018 &amp; 2017 (AUDITED)</t>
  </si>
  <si>
    <t>Aset  Lain-lain</t>
  </si>
  <si>
    <t>Akumulasi Penyusutan Aset Tidak Bermanfaat</t>
  </si>
  <si>
    <t>Akumulasi Aset Dimanfaatkan Pihak Lain</t>
  </si>
  <si>
    <t xml:space="preserve">PER 31 DESEMBER 2018 </t>
  </si>
  <si>
    <t>2017 (Audited)</t>
  </si>
  <si>
    <t>Jurnal Penyesuaian Utang Belanja Pegawai per 31 Desember 2018</t>
  </si>
  <si>
    <t>Jurnal Penyesuaian 2018</t>
  </si>
  <si>
    <t>Jurnal Penyesuaian Stock Persediaan per 31 Desember 2018</t>
  </si>
  <si>
    <t>Jurnal Penyesuaian Utang Belanja Barang Jasa per 31 Desember 2018</t>
  </si>
  <si>
    <t>Penyesuian Beban Penyusutan Aset Tetap dan Amortisasi Aset Lainnya Tahun 2018</t>
  </si>
  <si>
    <t>Jakarta,   Desember 2018</t>
  </si>
  <si>
    <t>Belanja Modal Tahun 2018</t>
  </si>
  <si>
    <t>PER 31 DESEMBER 2018 &amp; PER 31 DESEMBER 2017</t>
  </si>
  <si>
    <t>SALDO AKUMULASI PENYUSUTAN PER 31 DESEMBER 2017 ( NERACA RESTATEMENT)</t>
  </si>
  <si>
    <t>SALDO AKHIR AKM. PENYUSUTAN PER 31 DESEMBER 2018</t>
  </si>
  <si>
    <t>SALDO AKUMULASI AMORTISASI PER 31 DESEMBER 2017 ( NERACA RESTATEMENT)</t>
  </si>
  <si>
    <t>SALDO AKHIR AKM. AMORTISASI PER 31 DESEMBER 2018</t>
  </si>
  <si>
    <t>Beban Penyusutan Tahun 2018</t>
  </si>
  <si>
    <t>- Reklasifikasi ke Aset Tak Bermanfaat (Usulan Penghapusan)</t>
  </si>
  <si>
    <t>- Reklasifikasi ke Aset Dipakai Pihak Lain</t>
  </si>
  <si>
    <t>- Reklasifikasi ke Aset Tidak Bermanfaat</t>
  </si>
  <si>
    <t>Beban Amortisasi Tahun 2018</t>
  </si>
  <si>
    <t>- Reklasifikasi dari Peralatan dan Mesin</t>
  </si>
  <si>
    <t xml:space="preserve">- Reklasifikasi dari Aset Tetap Lainnya </t>
  </si>
  <si>
    <t>penyesuaian 31/12</t>
  </si>
  <si>
    <t>PENYESUAIAN 30/06</t>
  </si>
  <si>
    <t>Harga Pembelian Tahun 2006 s/d 2018</t>
  </si>
  <si>
    <t>Penyetoran Contra Post di Bulan Januari 2018</t>
  </si>
  <si>
    <t>LAMPIRAN 17</t>
  </si>
  <si>
    <t>koreksi BPK 2017</t>
  </si>
  <si>
    <t>31-12-2017</t>
  </si>
  <si>
    <t xml:space="preserve">2.1.5.01.02. </t>
  </si>
  <si>
    <t>awal</t>
  </si>
  <si>
    <t>setelah koreksi</t>
  </si>
  <si>
    <t xml:space="preserve"> Realisasi 2017 (Rp) </t>
  </si>
  <si>
    <t>Penyesuaian U Blj Pegawai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</si>
</sst>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  <numFmt numFmtId="168" formatCode="0.0%"/>
  </numFmts>
  <fonts count="10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Calibri"/>
      <family val="2"/>
      <charset val="1"/>
      <scheme val="minor"/>
    </font>
    <font>
      <sz val="11"/>
      <name val="Centaur"/>
      <family val="1"/>
    </font>
    <font>
      <b/>
      <sz val="13"/>
      <name val="Centaur"/>
      <family val="1"/>
    </font>
    <font>
      <b/>
      <sz val="12"/>
      <color theme="1"/>
      <name val="Centaur"/>
      <family val="1"/>
    </font>
    <font>
      <b/>
      <sz val="12"/>
      <name val="Centaur"/>
      <family val="1"/>
    </font>
    <font>
      <b/>
      <sz val="14"/>
      <color theme="1"/>
      <name val="Centaur"/>
      <family val="1"/>
    </font>
    <font>
      <sz val="11"/>
      <color theme="1"/>
      <name val="Centaur"/>
      <family val="1"/>
    </font>
    <font>
      <sz val="12"/>
      <color theme="1"/>
      <name val="Centaur"/>
      <family val="1"/>
    </font>
    <font>
      <b/>
      <sz val="11"/>
      <name val="Centaur"/>
      <family val="1"/>
    </font>
    <font>
      <b/>
      <u/>
      <sz val="12"/>
      <name val="Centaur"/>
      <family val="1"/>
    </font>
    <font>
      <sz val="14"/>
      <color theme="1"/>
      <name val="Centaur"/>
      <family val="1"/>
    </font>
    <font>
      <b/>
      <sz val="11"/>
      <color theme="1"/>
      <name val="Centaur"/>
      <family val="1"/>
    </font>
    <font>
      <b/>
      <sz val="14"/>
      <name val="Centaur"/>
      <family val="1"/>
    </font>
    <font>
      <b/>
      <sz val="14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4"/>
      <color theme="1"/>
      <name val="Book Antiqua"/>
      <family val="1"/>
    </font>
    <font>
      <b/>
      <sz val="11"/>
      <name val="Book Antiqua"/>
      <family val="1"/>
    </font>
    <font>
      <b/>
      <sz val="11"/>
      <color theme="1"/>
      <name val="Book Antiqua"/>
      <family val="1"/>
    </font>
    <font>
      <b/>
      <sz val="13"/>
      <color theme="1"/>
      <name val="Book Antiqua"/>
      <family val="1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color theme="1"/>
      <name val="Book Antiqua"/>
      <family val="1"/>
    </font>
    <font>
      <b/>
      <sz val="12"/>
      <name val="Book Antiqua"/>
      <family val="1"/>
    </font>
    <font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1"/>
      <scheme val="minor"/>
    </font>
    <font>
      <sz val="11"/>
      <color theme="1"/>
      <name val="Arial Narrow"/>
      <family val="2"/>
    </font>
    <font>
      <sz val="12"/>
      <color theme="1"/>
      <name val="Calibri"/>
      <family val="2"/>
      <charset val="1"/>
      <scheme val="minor"/>
    </font>
    <font>
      <b/>
      <u/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1"/>
      <color theme="1"/>
      <name val="Arial"/>
      <family val="2"/>
    </font>
    <font>
      <sz val="10"/>
      <name val="Arial Narrow"/>
      <family val="2"/>
    </font>
    <font>
      <sz val="10"/>
      <name val="Centaur"/>
      <family val="1"/>
    </font>
    <font>
      <b/>
      <sz val="16"/>
      <name val="Centaur"/>
      <family val="1"/>
    </font>
    <font>
      <b/>
      <sz val="16"/>
      <color theme="1"/>
      <name val="Centaur"/>
      <family val="1"/>
    </font>
    <font>
      <sz val="12"/>
      <color theme="1"/>
      <name val="Calibri"/>
      <family val="2"/>
      <scheme val="minor"/>
    </font>
    <font>
      <sz val="12"/>
      <name val="Centaur"/>
      <family val="1"/>
    </font>
    <font>
      <b/>
      <u/>
      <sz val="11"/>
      <color theme="1"/>
      <name val="Calibri"/>
      <family val="2"/>
      <charset val="1"/>
      <scheme val="minor"/>
    </font>
    <font>
      <b/>
      <u val="singleAccounting"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entaur"/>
      <family val="1"/>
    </font>
    <font>
      <sz val="12"/>
      <name val="Arial"/>
      <family val="2"/>
    </font>
    <font>
      <b/>
      <sz val="10"/>
      <name val="Centaur"/>
      <family val="1"/>
    </font>
    <font>
      <sz val="8"/>
      <name val="Centaur"/>
      <family val="1"/>
    </font>
    <font>
      <b/>
      <sz val="8"/>
      <name val="Centaur"/>
      <family val="1"/>
    </font>
    <font>
      <i/>
      <sz val="9"/>
      <name val="Book Antiqua"/>
      <family val="1"/>
    </font>
    <font>
      <sz val="11"/>
      <color theme="1"/>
      <name val="Arial"/>
      <family val="2"/>
    </font>
    <font>
      <u/>
      <sz val="1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name val="Book Antiqua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u/>
      <sz val="10"/>
      <color theme="1"/>
      <name val="Tahoma"/>
      <family val="2"/>
    </font>
    <font>
      <b/>
      <u/>
      <sz val="10"/>
      <color theme="1"/>
      <name val="Tahoma"/>
      <family val="2"/>
    </font>
    <font>
      <b/>
      <u/>
      <sz val="12"/>
      <color theme="1"/>
      <name val="Centaur"/>
      <family val="1"/>
    </font>
    <font>
      <b/>
      <u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entaur"/>
      <family val="1"/>
    </font>
    <font>
      <sz val="11"/>
      <color theme="0"/>
      <name val="Centaur"/>
      <family val="1"/>
    </font>
    <font>
      <sz val="10"/>
      <color theme="0"/>
      <name val="Centaur"/>
      <family val="1"/>
    </font>
    <font>
      <b/>
      <sz val="11"/>
      <color theme="0"/>
      <name val="Calibri"/>
      <family val="2"/>
      <scheme val="minor"/>
    </font>
    <font>
      <b/>
      <sz val="14"/>
      <name val="Book Antiqua"/>
      <family val="1"/>
    </font>
    <font>
      <b/>
      <sz val="13.5"/>
      <name val="Centaur"/>
      <family val="1"/>
    </font>
    <font>
      <b/>
      <u/>
      <sz val="11"/>
      <name val="Book Antiqua"/>
      <family val="1"/>
    </font>
    <font>
      <b/>
      <sz val="14"/>
      <name val="Calibri"/>
      <family val="2"/>
      <scheme val="minor"/>
    </font>
    <font>
      <b/>
      <u/>
      <sz val="12"/>
      <name val="Book Antiqua"/>
      <family val="1"/>
    </font>
    <font>
      <sz val="12"/>
      <name val="Book Antiqua"/>
      <family val="1"/>
    </font>
    <font>
      <b/>
      <sz val="1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2"/>
      <color theme="0"/>
      <name val="Calibri"/>
      <family val="2"/>
      <scheme val="minor"/>
    </font>
    <font>
      <sz val="11"/>
      <color rgb="FF000000"/>
      <name val="Centaur"/>
      <family val="1"/>
    </font>
    <font>
      <sz val="12"/>
      <color rgb="FF000000"/>
      <name val="Centaur"/>
      <family val="1"/>
    </font>
    <font>
      <b/>
      <sz val="11"/>
      <color rgb="FF000000"/>
      <name val="Centaur"/>
      <family val="1"/>
    </font>
    <font>
      <b/>
      <sz val="12"/>
      <color rgb="FF000000"/>
      <name val="Centaur"/>
      <family val="1"/>
    </font>
    <font>
      <sz val="11"/>
      <color theme="0"/>
      <name val="Calibri"/>
      <family val="2"/>
      <charset val="1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2"/>
      <color theme="0"/>
      <name val="Centaur"/>
      <family val="1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6337778862885"/>
        <bgColor indexed="64"/>
      </patternFill>
    </fill>
    <fill>
      <gradientFill degree="45">
        <stop position="0">
          <color theme="0"/>
        </stop>
        <stop position="1">
          <color theme="4"/>
        </stop>
      </gradientFill>
    </fill>
    <fill>
      <gradientFill degree="225">
        <stop position="0">
          <color theme="0"/>
        </stop>
        <stop position="1">
          <color theme="4"/>
        </stop>
      </gradientFill>
    </fill>
    <fill>
      <gradientFill degree="135">
        <stop position="0">
          <color theme="0"/>
        </stop>
        <stop position="0.5">
          <color theme="3" tint="0.59999389629810485"/>
        </stop>
        <stop position="1">
          <color theme="0"/>
        </stop>
      </gradientFill>
    </fill>
    <fill>
      <patternFill patternType="solid">
        <fgColor theme="3" tint="0.79998168889431442"/>
        <bgColor indexed="64"/>
      </patternFill>
    </fill>
    <fill>
      <gradientFill degree="13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59999389629810485"/>
        </stop>
      </gradientFill>
    </fill>
    <fill>
      <gradientFill type="path" left="1" right="1">
        <stop position="0">
          <color theme="0"/>
        </stop>
        <stop position="1">
          <color theme="4"/>
        </stop>
      </gradientFill>
    </fill>
    <fill>
      <gradientFill degree="135">
        <stop position="0">
          <color theme="0"/>
        </stop>
        <stop position="1">
          <color theme="3" tint="0.59999389629810485"/>
        </stop>
      </gradientFill>
    </fill>
    <fill>
      <gradientFill type="path" left="1" right="1">
        <stop position="0">
          <color theme="0"/>
        </stop>
        <stop position="1">
          <color theme="3" tint="0.59999389629810485"/>
        </stop>
      </gradient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1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rgb="FF4BACC6"/>
      </right>
      <top/>
      <bottom style="medium">
        <color indexed="64"/>
      </bottom>
      <diagonal/>
    </border>
    <border>
      <left/>
      <right style="medium">
        <color rgb="FF31849B"/>
      </right>
      <top/>
      <bottom style="medium">
        <color indexed="64"/>
      </bottom>
      <diagonal/>
    </border>
    <border>
      <left/>
      <right style="medium">
        <color rgb="FF4BACC6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1" fillId="0" borderId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5" fillId="0" borderId="0"/>
    <xf numFmtId="0" fontId="35" fillId="0" borderId="0"/>
    <xf numFmtId="164" fontId="35" fillId="0" borderId="0" applyFont="0" applyFill="0" applyBorder="0" applyAlignment="0" applyProtection="0"/>
  </cellStyleXfs>
  <cellXfs count="1279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1" xfId="0" applyBorder="1"/>
    <xf numFmtId="166" fontId="0" fillId="0" borderId="0" xfId="0" applyNumberFormat="1"/>
    <xf numFmtId="0" fontId="0" fillId="0" borderId="0" xfId="0" applyFill="1"/>
    <xf numFmtId="0" fontId="13" fillId="0" borderId="0" xfId="0" applyFont="1" applyFill="1" applyAlignme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14" fillId="0" borderId="0" xfId="0" applyFont="1"/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166" fontId="19" fillId="0" borderId="1" xfId="1" applyNumberFormat="1" applyFont="1" applyBorder="1"/>
    <xf numFmtId="166" fontId="19" fillId="2" borderId="1" xfId="1" applyNumberFormat="1" applyFont="1" applyFill="1" applyBorder="1"/>
    <xf numFmtId="0" fontId="1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164" fontId="19" fillId="0" borderId="0" xfId="2" applyFont="1" applyFill="1" applyAlignment="1">
      <alignment horizontal="center"/>
    </xf>
    <xf numFmtId="164" fontId="16" fillId="0" borderId="0" xfId="2" applyFont="1" applyFill="1" applyAlignment="1">
      <alignment horizontal="center"/>
    </xf>
    <xf numFmtId="165" fontId="19" fillId="0" borderId="1" xfId="1" applyFont="1" applyBorder="1"/>
    <xf numFmtId="0" fontId="19" fillId="0" borderId="0" xfId="0" applyFont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166" fontId="19" fillId="0" borderId="1" xfId="1" applyNumberFormat="1" applyFont="1" applyBorder="1" applyAlignment="1">
      <alignment vertical="top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166" fontId="16" fillId="2" borderId="1" xfId="1" applyNumberFormat="1" applyFont="1" applyFill="1" applyBorder="1" applyAlignment="1">
      <alignment vertical="center"/>
    </xf>
    <xf numFmtId="166" fontId="16" fillId="2" borderId="1" xfId="0" applyNumberFormat="1" applyFont="1" applyFill="1" applyBorder="1" applyAlignment="1">
      <alignment vertical="center"/>
    </xf>
    <xf numFmtId="0" fontId="16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17" fillId="0" borderId="0" xfId="0" applyFont="1" applyAlignment="1"/>
    <xf numFmtId="0" fontId="17" fillId="0" borderId="0" xfId="0" applyFont="1" applyFill="1" applyAlignment="1">
      <alignment vertical="center"/>
    </xf>
    <xf numFmtId="0" fontId="25" fillId="0" borderId="0" xfId="0" applyFont="1" applyAlignment="1"/>
    <xf numFmtId="9" fontId="24" fillId="0" borderId="1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2" xfId="0" applyFont="1" applyBorder="1"/>
    <xf numFmtId="0" fontId="19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65" fontId="19" fillId="0" borderId="4" xfId="1" applyFont="1" applyBorder="1"/>
    <xf numFmtId="0" fontId="19" fillId="0" borderId="4" xfId="0" applyFont="1" applyBorder="1"/>
    <xf numFmtId="0" fontId="16" fillId="0" borderId="0" xfId="0" applyFont="1"/>
    <xf numFmtId="0" fontId="21" fillId="0" borderId="0" xfId="0" applyFont="1" applyBorder="1" applyAlignment="1"/>
    <xf numFmtId="0" fontId="17" fillId="0" borderId="0" xfId="0" applyFont="1" applyFill="1" applyAlignment="1"/>
    <xf numFmtId="164" fontId="16" fillId="0" borderId="0" xfId="2" applyFont="1" applyFill="1" applyAlignment="1"/>
    <xf numFmtId="0" fontId="22" fillId="0" borderId="0" xfId="0" applyFont="1" applyAlignment="1"/>
    <xf numFmtId="0" fontId="16" fillId="0" borderId="1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/>
    <xf numFmtId="0" fontId="24" fillId="0" borderId="1" xfId="0" applyFont="1" applyBorder="1"/>
    <xf numFmtId="0" fontId="19" fillId="2" borderId="1" xfId="0" applyFont="1" applyFill="1" applyBorder="1"/>
    <xf numFmtId="0" fontId="24" fillId="2" borderId="1" xfId="0" applyFont="1" applyFill="1" applyBorder="1" applyAlignment="1">
      <alignment horizontal="center"/>
    </xf>
    <xf numFmtId="165" fontId="19" fillId="2" borderId="1" xfId="1" applyFont="1" applyFill="1" applyBorder="1"/>
    <xf numFmtId="0" fontId="16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166" fontId="24" fillId="2" borderId="1" xfId="1" applyNumberFormat="1" applyFont="1" applyFill="1" applyBorder="1"/>
    <xf numFmtId="0" fontId="19" fillId="0" borderId="1" xfId="0" applyFont="1" applyBorder="1" applyAlignment="1">
      <alignment vertical="top"/>
    </xf>
    <xf numFmtId="0" fontId="0" fillId="0" borderId="0" xfId="0" applyFill="1" applyAlignment="1">
      <alignment vertical="top"/>
    </xf>
    <xf numFmtId="0" fontId="2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6" fillId="0" borderId="0" xfId="0" applyFont="1" applyAlignme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8" fillId="0" borderId="0" xfId="0" applyFont="1"/>
    <xf numFmtId="0" fontId="29" fillId="0" borderId="1" xfId="0" quotePrefix="1" applyFont="1" applyBorder="1" applyAlignment="1">
      <alignment horizontal="center"/>
    </xf>
    <xf numFmtId="0" fontId="28" fillId="0" borderId="1" xfId="0" applyFont="1" applyBorder="1"/>
    <xf numFmtId="0" fontId="30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 vertical="top"/>
    </xf>
    <xf numFmtId="0" fontId="33" fillId="0" borderId="1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8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vertical="top" wrapText="1"/>
    </xf>
    <xf numFmtId="164" fontId="28" fillId="0" borderId="1" xfId="2" applyFont="1" applyBorder="1" applyAlignment="1">
      <alignment vertical="top" wrapText="1"/>
    </xf>
    <xf numFmtId="166" fontId="28" fillId="0" borderId="1" xfId="0" applyNumberFormat="1" applyFont="1" applyBorder="1" applyAlignment="1">
      <alignment vertical="top" wrapText="1"/>
    </xf>
    <xf numFmtId="166" fontId="28" fillId="0" borderId="1" xfId="1" applyNumberFormat="1" applyFont="1" applyBorder="1" applyAlignment="1">
      <alignment vertical="top"/>
    </xf>
    <xf numFmtId="0" fontId="28" fillId="0" borderId="0" xfId="0" applyFont="1" applyAlignment="1">
      <alignment vertical="top"/>
    </xf>
    <xf numFmtId="164" fontId="28" fillId="0" borderId="1" xfId="0" applyNumberFormat="1" applyFont="1" applyBorder="1" applyAlignment="1">
      <alignment vertical="top" wrapText="1"/>
    </xf>
    <xf numFmtId="0" fontId="32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vertical="top" wrapText="1"/>
    </xf>
    <xf numFmtId="164" fontId="32" fillId="0" borderId="1" xfId="2" applyFont="1" applyBorder="1" applyAlignment="1">
      <alignment vertical="top" wrapText="1"/>
    </xf>
    <xf numFmtId="166" fontId="32" fillId="0" borderId="1" xfId="1" applyNumberFormat="1" applyFont="1" applyBorder="1" applyAlignment="1">
      <alignment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vertical="top" wrapText="1"/>
    </xf>
    <xf numFmtId="164" fontId="28" fillId="0" borderId="0" xfId="2" applyFont="1" applyBorder="1" applyAlignment="1">
      <alignment vertical="top" wrapText="1"/>
    </xf>
    <xf numFmtId="164" fontId="28" fillId="0" borderId="0" xfId="0" applyNumberFormat="1" applyFont="1" applyBorder="1" applyAlignment="1">
      <alignment vertical="top" wrapText="1"/>
    </xf>
    <xf numFmtId="164" fontId="28" fillId="0" borderId="0" xfId="0" applyNumberFormat="1" applyFont="1" applyBorder="1" applyAlignment="1">
      <alignment horizontal="left" vertical="top" wrapText="1"/>
    </xf>
    <xf numFmtId="166" fontId="28" fillId="0" borderId="0" xfId="1" applyNumberFormat="1" applyFont="1" applyBorder="1" applyAlignment="1">
      <alignment vertical="top"/>
    </xf>
    <xf numFmtId="0" fontId="28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5" fillId="0" borderId="1" xfId="0" quotePrefix="1" applyFont="1" applyBorder="1" applyAlignment="1">
      <alignment horizontal="center" vertical="center"/>
    </xf>
    <xf numFmtId="0" fontId="35" fillId="0" borderId="0" xfId="0" quotePrefix="1" applyFont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5" fillId="0" borderId="11" xfId="0" applyFont="1" applyBorder="1"/>
    <xf numFmtId="166" fontId="0" fillId="0" borderId="11" xfId="1" applyNumberFormat="1" applyFont="1" applyBorder="1" applyAlignment="1">
      <alignment vertical="center"/>
    </xf>
    <xf numFmtId="166" fontId="0" fillId="0" borderId="11" xfId="1" applyNumberFormat="1" applyFont="1" applyBorder="1" applyAlignment="1">
      <alignment horizontal="center" vertical="center"/>
    </xf>
    <xf numFmtId="166" fontId="0" fillId="0" borderId="0" xfId="1" applyNumberFormat="1" applyFont="1" applyBorder="1" applyAlignment="1">
      <alignment horizontal="center" vertical="center"/>
    </xf>
    <xf numFmtId="0" fontId="35" fillId="0" borderId="11" xfId="0" applyFont="1" applyFill="1" applyBorder="1"/>
    <xf numFmtId="166" fontId="0" fillId="0" borderId="14" xfId="1" applyNumberFormat="1" applyFont="1" applyBorder="1" applyAlignment="1">
      <alignment vertical="center"/>
    </xf>
    <xf numFmtId="0" fontId="35" fillId="0" borderId="12" xfId="0" applyFont="1" applyFill="1" applyBorder="1"/>
    <xf numFmtId="166" fontId="0" fillId="0" borderId="12" xfId="1" applyNumberFormat="1" applyFont="1" applyBorder="1" applyAlignment="1">
      <alignment vertical="center"/>
    </xf>
    <xf numFmtId="166" fontId="8" fillId="0" borderId="12" xfId="1" applyNumberFormat="1" applyFont="1" applyFill="1" applyBorder="1"/>
    <xf numFmtId="0" fontId="34" fillId="0" borderId="1" xfId="0" applyFont="1" applyBorder="1"/>
    <xf numFmtId="166" fontId="34" fillId="0" borderId="1" xfId="0" applyNumberFormat="1" applyFont="1" applyBorder="1" applyAlignment="1">
      <alignment horizontal="center" vertical="center"/>
    </xf>
    <xf numFmtId="166" fontId="34" fillId="0" borderId="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9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/>
    </xf>
    <xf numFmtId="0" fontId="39" fillId="0" borderId="1" xfId="0" applyFont="1" applyBorder="1"/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39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39" fillId="2" borderId="1" xfId="0" applyFont="1" applyFill="1" applyBorder="1"/>
    <xf numFmtId="165" fontId="39" fillId="2" borderId="1" xfId="1" applyFont="1" applyFill="1" applyBorder="1"/>
    <xf numFmtId="0" fontId="39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39" fillId="0" borderId="1" xfId="0" applyFont="1" applyFill="1" applyBorder="1"/>
    <xf numFmtId="165" fontId="39" fillId="0" borderId="1" xfId="1" applyFont="1" applyFill="1" applyBorder="1"/>
    <xf numFmtId="0" fontId="39" fillId="0" borderId="1" xfId="0" applyFont="1" applyBorder="1" applyAlignment="1">
      <alignment horizontal="center" vertical="top" wrapText="1"/>
    </xf>
    <xf numFmtId="0" fontId="39" fillId="0" borderId="1" xfId="0" applyFont="1" applyBorder="1" applyAlignment="1">
      <alignment vertical="top" wrapText="1"/>
    </xf>
    <xf numFmtId="165" fontId="39" fillId="0" borderId="1" xfId="1" applyFont="1" applyBorder="1" applyAlignment="1">
      <alignment vertical="top" wrapText="1"/>
    </xf>
    <xf numFmtId="165" fontId="39" fillId="0" borderId="1" xfId="1" applyFont="1" applyBorder="1" applyAlignment="1">
      <alignment horizontal="center" vertical="top" wrapText="1"/>
    </xf>
    <xf numFmtId="165" fontId="39" fillId="0" borderId="1" xfId="1" quotePrefix="1" applyFont="1" applyBorder="1" applyAlignment="1">
      <alignment horizontal="center" vertical="top" wrapText="1"/>
    </xf>
    <xf numFmtId="166" fontId="39" fillId="0" borderId="1" xfId="1" applyNumberFormat="1" applyFont="1" applyBorder="1" applyAlignment="1">
      <alignment vertical="top" wrapText="1"/>
    </xf>
    <xf numFmtId="0" fontId="39" fillId="0" borderId="1" xfId="0" quotePrefix="1" applyFont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 wrapText="1"/>
    </xf>
    <xf numFmtId="165" fontId="27" fillId="2" borderId="1" xfId="1" applyFont="1" applyFill="1" applyBorder="1" applyAlignment="1">
      <alignment horizontal="center" vertical="top" wrapText="1"/>
    </xf>
    <xf numFmtId="166" fontId="27" fillId="2" borderId="1" xfId="1" applyNumberFormat="1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39" fillId="2" borderId="1" xfId="0" applyFont="1" applyFill="1" applyBorder="1" applyAlignment="1">
      <alignment vertical="top" wrapText="1"/>
    </xf>
    <xf numFmtId="0" fontId="39" fillId="2" borderId="1" xfId="0" applyFont="1" applyFill="1" applyBorder="1" applyAlignment="1">
      <alignment horizontal="center" vertical="top" wrapText="1"/>
    </xf>
    <xf numFmtId="166" fontId="39" fillId="2" borderId="1" xfId="1" applyNumberFormat="1" applyFont="1" applyFill="1" applyBorder="1" applyAlignment="1">
      <alignment vertical="top" wrapText="1"/>
    </xf>
    <xf numFmtId="166" fontId="27" fillId="2" borderId="1" xfId="1" applyNumberFormat="1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vertical="top" wrapText="1"/>
    </xf>
    <xf numFmtId="0" fontId="39" fillId="0" borderId="1" xfId="0" applyFont="1" applyFill="1" applyBorder="1" applyAlignment="1">
      <alignment horizontal="center" vertical="top" wrapText="1"/>
    </xf>
    <xf numFmtId="166" fontId="39" fillId="0" borderId="1" xfId="1" applyNumberFormat="1" applyFont="1" applyFill="1" applyBorder="1" applyAlignment="1">
      <alignment vertical="top" wrapText="1"/>
    </xf>
    <xf numFmtId="166" fontId="27" fillId="0" borderId="1" xfId="1" applyNumberFormat="1" applyFont="1" applyFill="1" applyBorder="1" applyAlignment="1">
      <alignment vertical="top" wrapText="1"/>
    </xf>
    <xf numFmtId="166" fontId="39" fillId="0" borderId="1" xfId="1" applyNumberFormat="1" applyFont="1" applyBorder="1"/>
    <xf numFmtId="166" fontId="27" fillId="2" borderId="1" xfId="0" applyNumberFormat="1" applyFont="1" applyFill="1" applyBorder="1"/>
    <xf numFmtId="0" fontId="39" fillId="0" borderId="2" xfId="0" applyFont="1" applyBorder="1" applyAlignment="1">
      <alignment horizontal="center"/>
    </xf>
    <xf numFmtId="0" fontId="39" fillId="0" borderId="2" xfId="0" applyFont="1" applyBorder="1"/>
    <xf numFmtId="0" fontId="39" fillId="0" borderId="0" xfId="0" applyFont="1" applyAlignment="1">
      <alignment horizontal="center"/>
    </xf>
    <xf numFmtId="0" fontId="39" fillId="0" borderId="0" xfId="0" applyFont="1"/>
    <xf numFmtId="0" fontId="40" fillId="0" borderId="0" xfId="0" applyFont="1" applyBorder="1" applyAlignment="1">
      <alignment horizontal="center"/>
    </xf>
    <xf numFmtId="0" fontId="40" fillId="0" borderId="0" xfId="0" applyFont="1" applyFill="1" applyAlignment="1">
      <alignment horizontal="center"/>
    </xf>
    <xf numFmtId="164" fontId="27" fillId="0" borderId="0" xfId="2" applyFont="1" applyFill="1" applyAlignment="1">
      <alignment horizontal="center"/>
    </xf>
    <xf numFmtId="165" fontId="39" fillId="0" borderId="1" xfId="1" applyNumberFormat="1" applyFont="1" applyBorder="1" applyAlignment="1">
      <alignment vertical="top" wrapText="1"/>
    </xf>
    <xf numFmtId="0" fontId="24" fillId="0" borderId="16" xfId="0" applyFont="1" applyBorder="1" applyAlignment="1">
      <alignment horizontal="center"/>
    </xf>
    <xf numFmtId="166" fontId="24" fillId="0" borderId="16" xfId="0" applyNumberFormat="1" applyFont="1" applyBorder="1" applyAlignment="1">
      <alignment horizontal="center"/>
    </xf>
    <xf numFmtId="164" fontId="28" fillId="0" borderId="0" xfId="0" applyNumberFormat="1" applyFont="1"/>
    <xf numFmtId="0" fontId="14" fillId="0" borderId="0" xfId="0" applyFont="1" applyAlignment="1">
      <alignment horizontal="center"/>
    </xf>
    <xf numFmtId="164" fontId="0" fillId="0" borderId="0" xfId="0" applyNumberForma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9" fillId="0" borderId="0" xfId="0" applyFont="1" applyAlignment="1">
      <alignment vertical="center"/>
    </xf>
    <xf numFmtId="165" fontId="20" fillId="0" borderId="1" xfId="1" applyFont="1" applyFill="1" applyBorder="1" applyAlignment="1">
      <alignment vertical="top" wrapText="1"/>
    </xf>
    <xf numFmtId="166" fontId="20" fillId="0" borderId="1" xfId="1" applyNumberFormat="1" applyFont="1" applyFill="1" applyBorder="1" applyAlignment="1">
      <alignment vertical="top" wrapText="1"/>
    </xf>
    <xf numFmtId="166" fontId="20" fillId="0" borderId="1" xfId="1" applyNumberFormat="1" applyFont="1" applyFill="1" applyBorder="1" applyAlignment="1">
      <alignment vertical="top"/>
    </xf>
    <xf numFmtId="0" fontId="29" fillId="0" borderId="1" xfId="0" applyFont="1" applyFill="1" applyBorder="1" applyAlignment="1">
      <alignment vertical="top" wrapText="1"/>
    </xf>
    <xf numFmtId="165" fontId="19" fillId="0" borderId="1" xfId="1" applyFont="1" applyFill="1" applyBorder="1" applyAlignment="1">
      <alignment vertical="top" wrapText="1"/>
    </xf>
    <xf numFmtId="164" fontId="9" fillId="0" borderId="1" xfId="2" applyFont="1" applyBorder="1"/>
    <xf numFmtId="0" fontId="0" fillId="0" borderId="4" xfId="0" applyBorder="1" applyAlignment="1">
      <alignment horizontal="center"/>
    </xf>
    <xf numFmtId="3" fontId="0" fillId="0" borderId="0" xfId="0" applyNumberFormat="1"/>
    <xf numFmtId="0" fontId="0" fillId="0" borderId="1" xfId="0" applyFill="1" applyBorder="1"/>
    <xf numFmtId="0" fontId="16" fillId="0" borderId="1" xfId="0" applyFont="1" applyBorder="1" applyAlignment="1">
      <alignment horizontal="center"/>
    </xf>
    <xf numFmtId="0" fontId="47" fillId="0" borderId="0" xfId="0" applyFont="1" applyAlignment="1"/>
    <xf numFmtId="0" fontId="35" fillId="0" borderId="0" xfId="0" applyFont="1"/>
    <xf numFmtId="0" fontId="48" fillId="0" borderId="0" xfId="0" applyFont="1" applyAlignment="1"/>
    <xf numFmtId="167" fontId="0" fillId="0" borderId="0" xfId="2" applyNumberFormat="1" applyFont="1"/>
    <xf numFmtId="165" fontId="34" fillId="0" borderId="0" xfId="0" applyNumberFormat="1" applyFont="1"/>
    <xf numFmtId="0" fontId="49" fillId="0" borderId="0" xfId="0" applyFont="1"/>
    <xf numFmtId="9" fontId="16" fillId="0" borderId="13" xfId="0" applyNumberFormat="1" applyFont="1" applyBorder="1" applyAlignment="1">
      <alignment horizontal="center"/>
    </xf>
    <xf numFmtId="9" fontId="16" fillId="0" borderId="1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/>
    <xf numFmtId="0" fontId="20" fillId="0" borderId="4" xfId="0" applyFont="1" applyBorder="1" applyAlignment="1">
      <alignment horizontal="center"/>
    </xf>
    <xf numFmtId="165" fontId="20" fillId="0" borderId="4" xfId="1" applyFont="1" applyBorder="1"/>
    <xf numFmtId="0" fontId="20" fillId="0" borderId="4" xfId="0" applyFont="1" applyBorder="1"/>
    <xf numFmtId="165" fontId="20" fillId="0" borderId="1" xfId="1" applyFont="1" applyBorder="1"/>
    <xf numFmtId="0" fontId="20" fillId="0" borderId="0" xfId="0" applyFont="1"/>
    <xf numFmtId="164" fontId="20" fillId="0" borderId="0" xfId="2" applyFont="1" applyFill="1" applyAlignment="1">
      <alignment horizontal="center"/>
    </xf>
    <xf numFmtId="0" fontId="53" fillId="0" borderId="0" xfId="0" applyFont="1"/>
    <xf numFmtId="168" fontId="24" fillId="0" borderId="13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35" fillId="0" borderId="11" xfId="0" quotePrefix="1" applyFont="1" applyBorder="1" applyAlignment="1">
      <alignment horizontal="center"/>
    </xf>
    <xf numFmtId="0" fontId="35" fillId="0" borderId="12" xfId="0" quotePrefix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6" fontId="27" fillId="2" borderId="1" xfId="1" applyNumberFormat="1" applyFont="1" applyFill="1" applyBorder="1" applyAlignment="1">
      <alignment horizontal="center" vertical="center" wrapText="1"/>
    </xf>
    <xf numFmtId="166" fontId="0" fillId="0" borderId="0" xfId="1" applyNumberFormat="1" applyFont="1" applyAlignment="1">
      <alignment vertical="top" wrapText="1"/>
    </xf>
    <xf numFmtId="166" fontId="0" fillId="0" borderId="0" xfId="0" applyNumberFormat="1" applyAlignment="1">
      <alignment vertical="top" wrapText="1"/>
    </xf>
    <xf numFmtId="166" fontId="39" fillId="0" borderId="0" xfId="1" applyNumberFormat="1" applyFont="1" applyBorder="1" applyAlignment="1">
      <alignment vertical="top" wrapText="1"/>
    </xf>
    <xf numFmtId="0" fontId="39" fillId="0" borderId="2" xfId="0" applyFont="1" applyBorder="1" applyAlignment="1">
      <alignment horizontal="center" vertical="top" wrapText="1"/>
    </xf>
    <xf numFmtId="0" fontId="39" fillId="0" borderId="2" xfId="0" applyFont="1" applyBorder="1" applyAlignment="1">
      <alignment vertical="top" wrapText="1"/>
    </xf>
    <xf numFmtId="0" fontId="39" fillId="0" borderId="2" xfId="0" quotePrefix="1" applyFont="1" applyBorder="1" applyAlignment="1">
      <alignment vertical="top" wrapText="1"/>
    </xf>
    <xf numFmtId="165" fontId="39" fillId="0" borderId="2" xfId="1" quotePrefix="1" applyFont="1" applyBorder="1" applyAlignment="1">
      <alignment horizontal="left" vertical="top" wrapText="1"/>
    </xf>
    <xf numFmtId="165" fontId="39" fillId="0" borderId="2" xfId="1" applyFont="1" applyBorder="1" applyAlignment="1">
      <alignment horizontal="left" vertical="top" wrapText="1"/>
    </xf>
    <xf numFmtId="165" fontId="39" fillId="0" borderId="2" xfId="1" applyFont="1" applyBorder="1" applyAlignment="1">
      <alignment horizontal="center" vertical="top" wrapText="1"/>
    </xf>
    <xf numFmtId="165" fontId="39" fillId="0" borderId="2" xfId="1" quotePrefix="1" applyFont="1" applyBorder="1" applyAlignment="1">
      <alignment horizontal="center" vertical="top" wrapText="1"/>
    </xf>
    <xf numFmtId="166" fontId="39" fillId="0" borderId="2" xfId="1" applyNumberFormat="1" applyFont="1" applyBorder="1" applyAlignment="1">
      <alignment horizontal="center" vertical="top" wrapText="1"/>
    </xf>
    <xf numFmtId="0" fontId="39" fillId="0" borderId="3" xfId="0" applyFont="1" applyBorder="1" applyAlignment="1">
      <alignment horizontal="center" vertical="top" wrapText="1"/>
    </xf>
    <xf numFmtId="0" fontId="39" fillId="0" borderId="3" xfId="0" applyFont="1" applyBorder="1" applyAlignment="1">
      <alignment vertical="top" wrapText="1"/>
    </xf>
    <xf numFmtId="0" fontId="39" fillId="0" borderId="3" xfId="0" quotePrefix="1" applyFont="1" applyBorder="1" applyAlignment="1">
      <alignment vertical="top" wrapText="1"/>
    </xf>
    <xf numFmtId="165" fontId="39" fillId="0" borderId="3" xfId="1" quotePrefix="1" applyFont="1" applyBorder="1" applyAlignment="1">
      <alignment horizontal="left" vertical="top" wrapText="1"/>
    </xf>
    <xf numFmtId="165" fontId="39" fillId="0" borderId="3" xfId="1" applyFont="1" applyBorder="1" applyAlignment="1">
      <alignment horizontal="left" vertical="top" wrapText="1"/>
    </xf>
    <xf numFmtId="165" fontId="39" fillId="0" borderId="3" xfId="1" applyFont="1" applyBorder="1" applyAlignment="1">
      <alignment horizontal="center" vertical="top" wrapText="1"/>
    </xf>
    <xf numFmtId="165" fontId="39" fillId="0" borderId="3" xfId="1" quotePrefix="1" applyFont="1" applyBorder="1" applyAlignment="1">
      <alignment horizontal="center" vertical="top" wrapText="1"/>
    </xf>
    <xf numFmtId="166" fontId="39" fillId="0" borderId="3" xfId="1" applyNumberFormat="1" applyFont="1" applyBorder="1" applyAlignment="1">
      <alignment horizontal="center" vertical="top" wrapText="1"/>
    </xf>
    <xf numFmtId="0" fontId="0" fillId="0" borderId="8" xfId="0" applyFill="1" applyBorder="1" applyAlignment="1"/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/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64" fontId="19" fillId="0" borderId="1" xfId="2" applyFont="1" applyBorder="1"/>
    <xf numFmtId="164" fontId="24" fillId="0" borderId="1" xfId="2" applyFont="1" applyBorder="1"/>
    <xf numFmtId="167" fontId="28" fillId="0" borderId="1" xfId="0" applyNumberFormat="1" applyFont="1" applyBorder="1" applyAlignment="1">
      <alignment horizontal="left" vertical="top" wrapText="1"/>
    </xf>
    <xf numFmtId="167" fontId="32" fillId="0" borderId="1" xfId="2" applyNumberFormat="1" applyFont="1" applyBorder="1" applyAlignment="1">
      <alignment vertical="top" wrapText="1"/>
    </xf>
    <xf numFmtId="164" fontId="28" fillId="0" borderId="1" xfId="0" applyNumberFormat="1" applyFont="1" applyBorder="1" applyAlignment="1">
      <alignment horizontal="left"/>
    </xf>
    <xf numFmtId="0" fontId="24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167" fontId="0" fillId="0" borderId="0" xfId="0" applyNumberFormat="1"/>
    <xf numFmtId="165" fontId="19" fillId="0" borderId="1" xfId="1" applyNumberFormat="1" applyFont="1" applyBorder="1"/>
    <xf numFmtId="164" fontId="0" fillId="0" borderId="1" xfId="0" applyNumberFormat="1" applyFill="1" applyBorder="1"/>
    <xf numFmtId="0" fontId="0" fillId="0" borderId="4" xfId="0" applyFill="1" applyBorder="1"/>
    <xf numFmtId="14" fontId="0" fillId="0" borderId="1" xfId="0" applyNumberFormat="1" applyFill="1" applyBorder="1"/>
    <xf numFmtId="0" fontId="17" fillId="0" borderId="0" xfId="0" applyFont="1" applyFill="1" applyAlignment="1">
      <alignment horizontal="center"/>
    </xf>
    <xf numFmtId="0" fontId="60" fillId="0" borderId="0" xfId="0" applyFont="1"/>
    <xf numFmtId="0" fontId="14" fillId="0" borderId="0" xfId="0" applyFont="1" applyAlignment="1">
      <alignment horizontal="right"/>
    </xf>
    <xf numFmtId="0" fontId="54" fillId="0" borderId="0" xfId="0" applyFont="1"/>
    <xf numFmtId="0" fontId="61" fillId="0" borderId="42" xfId="0" applyFont="1" applyBorder="1" applyAlignment="1">
      <alignment horizontal="justify" vertical="top" wrapText="1"/>
    </xf>
    <xf numFmtId="0" fontId="50" fillId="0" borderId="3" xfId="0" applyFont="1" applyBorder="1" applyAlignment="1">
      <alignment horizontal="justify" vertical="top" wrapText="1"/>
    </xf>
    <xf numFmtId="0" fontId="50" fillId="0" borderId="44" xfId="0" applyFont="1" applyBorder="1" applyAlignment="1">
      <alignment horizontal="justify" vertical="top" wrapText="1"/>
    </xf>
    <xf numFmtId="0" fontId="50" fillId="0" borderId="45" xfId="0" applyFont="1" applyBorder="1" applyAlignment="1">
      <alignment horizontal="justify" vertical="top" wrapText="1"/>
    </xf>
    <xf numFmtId="0" fontId="61" fillId="0" borderId="46" xfId="0" applyFont="1" applyBorder="1" applyAlignment="1">
      <alignment horizontal="justify" vertical="top" wrapText="1"/>
    </xf>
    <xf numFmtId="166" fontId="50" fillId="0" borderId="1" xfId="6" applyNumberFormat="1" applyFont="1" applyBorder="1" applyAlignment="1">
      <alignment horizontal="right" vertical="top" wrapText="1"/>
    </xf>
    <xf numFmtId="166" fontId="50" fillId="0" borderId="47" xfId="6" applyNumberFormat="1" applyFont="1" applyBorder="1" applyAlignment="1">
      <alignment horizontal="right" vertical="top" wrapText="1"/>
    </xf>
    <xf numFmtId="166" fontId="50" fillId="0" borderId="48" xfId="6" applyNumberFormat="1" applyFont="1" applyBorder="1" applyAlignment="1">
      <alignment horizontal="right" vertical="top" wrapText="1"/>
    </xf>
    <xf numFmtId="0" fontId="50" fillId="0" borderId="46" xfId="0" applyFont="1" applyBorder="1" applyAlignment="1">
      <alignment horizontal="justify" vertical="top" wrapText="1"/>
    </xf>
    <xf numFmtId="165" fontId="50" fillId="0" borderId="1" xfId="6" applyNumberFormat="1" applyFont="1" applyBorder="1" applyAlignment="1">
      <alignment horizontal="right" vertical="top" wrapText="1"/>
    </xf>
    <xf numFmtId="165" fontId="50" fillId="0" borderId="47" xfId="6" applyNumberFormat="1" applyFont="1" applyBorder="1" applyAlignment="1">
      <alignment horizontal="right" vertical="top" wrapText="1"/>
    </xf>
    <xf numFmtId="165" fontId="50" fillId="0" borderId="48" xfId="6" applyNumberFormat="1" applyFont="1" applyBorder="1" applyAlignment="1">
      <alignment horizontal="right" vertical="top" wrapText="1"/>
    </xf>
    <xf numFmtId="3" fontId="49" fillId="0" borderId="0" xfId="0" applyNumberFormat="1" applyFont="1"/>
    <xf numFmtId="165" fontId="61" fillId="0" borderId="1" xfId="6" applyNumberFormat="1" applyFont="1" applyBorder="1" applyAlignment="1">
      <alignment horizontal="right" vertical="top" wrapText="1"/>
    </xf>
    <xf numFmtId="165" fontId="61" fillId="0" borderId="47" xfId="6" applyNumberFormat="1" applyFont="1" applyBorder="1" applyAlignment="1">
      <alignment horizontal="right" vertical="top" wrapText="1"/>
    </xf>
    <xf numFmtId="165" fontId="50" fillId="0" borderId="1" xfId="6" applyNumberFormat="1" applyFont="1" applyBorder="1" applyAlignment="1">
      <alignment horizontal="right" vertical="center" wrapText="1"/>
    </xf>
    <xf numFmtId="165" fontId="50" fillId="0" borderId="1" xfId="6" applyNumberFormat="1" applyFont="1" applyBorder="1" applyAlignment="1">
      <alignment vertical="center"/>
    </xf>
    <xf numFmtId="10" fontId="50" fillId="0" borderId="1" xfId="7" applyNumberFormat="1" applyFont="1" applyBorder="1" applyAlignment="1">
      <alignment horizontal="right" vertical="top" wrapText="1"/>
    </xf>
    <xf numFmtId="10" fontId="50" fillId="0" borderId="48" xfId="7" applyNumberFormat="1" applyFont="1" applyBorder="1" applyAlignment="1">
      <alignment horizontal="right" vertical="top" wrapText="1"/>
    </xf>
    <xf numFmtId="165" fontId="49" fillId="0" borderId="0" xfId="0" applyNumberFormat="1" applyFont="1"/>
    <xf numFmtId="10" fontId="61" fillId="0" borderId="1" xfId="7" applyNumberFormat="1" applyFont="1" applyBorder="1" applyAlignment="1">
      <alignment horizontal="right" vertical="top" wrapText="1"/>
    </xf>
    <xf numFmtId="10" fontId="61" fillId="0" borderId="48" xfId="7" applyNumberFormat="1" applyFont="1" applyBorder="1" applyAlignment="1">
      <alignment horizontal="right" vertical="top" wrapText="1"/>
    </xf>
    <xf numFmtId="0" fontId="50" fillId="0" borderId="49" xfId="0" applyFont="1" applyBorder="1" applyAlignment="1">
      <alignment horizontal="justify" vertical="top" wrapText="1"/>
    </xf>
    <xf numFmtId="165" fontId="61" fillId="0" borderId="16" xfId="6" applyNumberFormat="1" applyFont="1" applyBorder="1" applyAlignment="1">
      <alignment horizontal="right" vertical="top" wrapText="1"/>
    </xf>
    <xf numFmtId="10" fontId="61" fillId="0" borderId="16" xfId="7" applyNumberFormat="1" applyFont="1" applyBorder="1" applyAlignment="1">
      <alignment horizontal="right" vertical="top" wrapText="1"/>
    </xf>
    <xf numFmtId="165" fontId="61" fillId="0" borderId="50" xfId="6" applyNumberFormat="1" applyFont="1" applyBorder="1" applyAlignment="1">
      <alignment horizontal="right" vertical="top" wrapText="1"/>
    </xf>
    <xf numFmtId="10" fontId="61" fillId="0" borderId="51" xfId="7" applyNumberFormat="1" applyFont="1" applyBorder="1" applyAlignment="1">
      <alignment horizontal="right" vertical="top" wrapText="1"/>
    </xf>
    <xf numFmtId="0" fontId="62" fillId="0" borderId="52" xfId="0" applyFont="1" applyBorder="1" applyAlignment="1">
      <alignment horizontal="justify" vertical="top" wrapText="1"/>
    </xf>
    <xf numFmtId="0" fontId="62" fillId="0" borderId="37" xfId="0" applyFont="1" applyBorder="1" applyAlignment="1">
      <alignment vertical="top" wrapText="1"/>
    </xf>
    <xf numFmtId="0" fontId="63" fillId="0" borderId="53" xfId="0" applyFont="1" applyBorder="1" applyAlignment="1">
      <alignment horizontal="center" vertical="top" wrapText="1"/>
    </xf>
    <xf numFmtId="0" fontId="63" fillId="0" borderId="54" xfId="0" applyFont="1" applyBorder="1" applyAlignment="1">
      <alignment horizontal="right" vertical="top" wrapText="1"/>
    </xf>
    <xf numFmtId="0" fontId="63" fillId="0" borderId="23" xfId="0" applyFont="1" applyBorder="1" applyAlignment="1">
      <alignment horizontal="right" vertical="top" wrapText="1"/>
    </xf>
    <xf numFmtId="0" fontId="54" fillId="0" borderId="55" xfId="0" applyFont="1" applyBorder="1"/>
    <xf numFmtId="166" fontId="14" fillId="0" borderId="0" xfId="8" applyNumberFormat="1" applyFont="1" applyBorder="1" applyAlignment="1"/>
    <xf numFmtId="166" fontId="14" fillId="0" borderId="0" xfId="8" applyNumberFormat="1" applyFont="1" applyAlignment="1"/>
    <xf numFmtId="166" fontId="14" fillId="0" borderId="0" xfId="8" applyNumberFormat="1" applyFont="1"/>
    <xf numFmtId="166" fontId="21" fillId="0" borderId="0" xfId="8" applyNumberFormat="1" applyFont="1" applyAlignment="1">
      <alignment horizontal="center"/>
    </xf>
    <xf numFmtId="166" fontId="21" fillId="0" borderId="0" xfId="8" applyNumberFormat="1" applyFont="1" applyAlignment="1"/>
    <xf numFmtId="0" fontId="64" fillId="0" borderId="0" xfId="0" applyFont="1" applyAlignment="1">
      <alignment horizontal="right"/>
    </xf>
    <xf numFmtId="0" fontId="50" fillId="0" borderId="43" xfId="0" applyFont="1" applyBorder="1" applyAlignment="1">
      <alignment horizontal="justify" vertical="top" wrapText="1"/>
    </xf>
    <xf numFmtId="0" fontId="17" fillId="0" borderId="0" xfId="0" applyFont="1" applyFill="1" applyBorder="1" applyAlignment="1">
      <alignment horizontal="center"/>
    </xf>
    <xf numFmtId="0" fontId="54" fillId="3" borderId="56" xfId="0" applyFont="1" applyFill="1" applyBorder="1"/>
    <xf numFmtId="0" fontId="34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164" fontId="16" fillId="0" borderId="0" xfId="2" applyFont="1" applyFill="1" applyAlignment="1">
      <alignment horizontal="center"/>
    </xf>
    <xf numFmtId="0" fontId="16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67" fontId="34" fillId="0" borderId="2" xfId="2" applyNumberFormat="1" applyFont="1" applyBorder="1" applyAlignment="1">
      <alignment horizontal="center"/>
    </xf>
    <xf numFmtId="0" fontId="34" fillId="0" borderId="15" xfId="0" applyFont="1" applyBorder="1" applyAlignment="1">
      <alignment horizontal="center" vertical="center"/>
    </xf>
    <xf numFmtId="167" fontId="34" fillId="0" borderId="3" xfId="2" applyNumberFormat="1" applyFont="1" applyBorder="1" applyAlignment="1">
      <alignment horizontal="center"/>
    </xf>
    <xf numFmtId="0" fontId="35" fillId="0" borderId="1" xfId="0" quotePrefix="1" applyFont="1" applyBorder="1" applyAlignment="1">
      <alignment horizontal="center"/>
    </xf>
    <xf numFmtId="0" fontId="35" fillId="0" borderId="8" xfId="0" applyFont="1" applyBorder="1"/>
    <xf numFmtId="0" fontId="35" fillId="0" borderId="9" xfId="0" applyFont="1" applyBorder="1"/>
    <xf numFmtId="0" fontId="35" fillId="0" borderId="10" xfId="0" applyFont="1" applyBorder="1"/>
    <xf numFmtId="167" fontId="35" fillId="0" borderId="1" xfId="2" applyNumberFormat="1" applyFont="1" applyBorder="1"/>
    <xf numFmtId="0" fontId="34" fillId="0" borderId="1" xfId="0" quotePrefix="1" applyFont="1" applyBorder="1" applyAlignment="1">
      <alignment horizontal="center"/>
    </xf>
    <xf numFmtId="0" fontId="34" fillId="0" borderId="8" xfId="0" applyFont="1" applyBorder="1"/>
    <xf numFmtId="0" fontId="34" fillId="0" borderId="9" xfId="0" applyFont="1" applyBorder="1"/>
    <xf numFmtId="0" fontId="34" fillId="0" borderId="10" xfId="0" applyFont="1" applyBorder="1"/>
    <xf numFmtId="167" fontId="34" fillId="0" borderId="1" xfId="2" applyNumberFormat="1" applyFont="1" applyBorder="1"/>
    <xf numFmtId="0" fontId="35" fillId="0" borderId="8" xfId="0" quotePrefix="1" applyFont="1" applyBorder="1"/>
    <xf numFmtId="0" fontId="35" fillId="0" borderId="9" xfId="0" quotePrefix="1" applyFont="1" applyBorder="1"/>
    <xf numFmtId="0" fontId="34" fillId="0" borderId="10" xfId="0" quotePrefix="1" applyFont="1" applyBorder="1"/>
    <xf numFmtId="167" fontId="35" fillId="0" borderId="10" xfId="2" quotePrefix="1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7" fontId="0" fillId="0" borderId="1" xfId="2" applyNumberFormat="1" applyFont="1" applyBorder="1"/>
    <xf numFmtId="164" fontId="44" fillId="0" borderId="0" xfId="2" applyFont="1" applyFill="1" applyAlignment="1">
      <alignment horizontal="center"/>
    </xf>
    <xf numFmtId="167" fontId="49" fillId="0" borderId="0" xfId="2" applyNumberFormat="1" applyFont="1"/>
    <xf numFmtId="164" fontId="28" fillId="0" borderId="0" xfId="2" applyNumberFormat="1" applyFont="1" applyFill="1" applyAlignment="1">
      <alignment horizontal="center"/>
    </xf>
    <xf numFmtId="166" fontId="17" fillId="0" borderId="0" xfId="8" applyNumberFormat="1" applyFont="1" applyAlignment="1">
      <alignment horizontal="center"/>
    </xf>
    <xf numFmtId="0" fontId="31" fillId="0" borderId="0" xfId="0" applyFont="1" applyFill="1" applyAlignment="1"/>
    <xf numFmtId="164" fontId="32" fillId="0" borderId="0" xfId="2" applyNumberFormat="1" applyFont="1" applyFill="1" applyAlignment="1"/>
    <xf numFmtId="166" fontId="17" fillId="0" borderId="0" xfId="8" applyNumberFormat="1" applyFont="1" applyAlignment="1"/>
    <xf numFmtId="166" fontId="54" fillId="0" borderId="0" xfId="8" applyNumberFormat="1" applyFont="1" applyBorder="1" applyAlignment="1"/>
    <xf numFmtId="0" fontId="17" fillId="0" borderId="0" xfId="0" applyFont="1" applyBorder="1" applyAlignment="1"/>
    <xf numFmtId="168" fontId="16" fillId="0" borderId="13" xfId="0" applyNumberFormat="1" applyFont="1" applyBorder="1" applyAlignment="1">
      <alignment horizontal="center"/>
    </xf>
    <xf numFmtId="0" fontId="51" fillId="0" borderId="0" xfId="0" applyFont="1" applyAlignment="1"/>
    <xf numFmtId="0" fontId="65" fillId="0" borderId="0" xfId="0" applyFont="1"/>
    <xf numFmtId="0" fontId="65" fillId="0" borderId="0" xfId="0" applyFont="1" applyAlignment="1">
      <alignment horizontal="center" vertical="center"/>
    </xf>
    <xf numFmtId="0" fontId="12" fillId="0" borderId="0" xfId="0" applyFont="1"/>
    <xf numFmtId="0" fontId="66" fillId="0" borderId="0" xfId="0" applyFont="1"/>
    <xf numFmtId="0" fontId="66" fillId="0" borderId="0" xfId="0" applyFont="1" applyAlignment="1">
      <alignment horizontal="center" vertical="center"/>
    </xf>
    <xf numFmtId="0" fontId="70" fillId="0" borderId="97" xfId="0" applyFont="1" applyBorder="1" applyAlignment="1">
      <alignment horizontal="center" vertical="center"/>
    </xf>
    <xf numFmtId="0" fontId="70" fillId="0" borderId="98" xfId="0" applyFont="1" applyBorder="1"/>
    <xf numFmtId="0" fontId="70" fillId="0" borderId="98" xfId="0" applyNumberFormat="1" applyFont="1" applyBorder="1" applyAlignment="1">
      <alignment horizontal="center"/>
    </xf>
    <xf numFmtId="0" fontId="71" fillId="0" borderId="100" xfId="0" applyFont="1" applyBorder="1" applyAlignment="1">
      <alignment horizontal="center"/>
    </xf>
    <xf numFmtId="0" fontId="71" fillId="0" borderId="11" xfId="3" applyFont="1" applyBorder="1" applyAlignment="1">
      <alignment vertical="center"/>
    </xf>
    <xf numFmtId="164" fontId="71" fillId="0" borderId="11" xfId="4" applyFont="1" applyBorder="1" applyAlignment="1">
      <alignment horizontal="center" vertical="center"/>
    </xf>
    <xf numFmtId="0" fontId="71" fillId="0" borderId="11" xfId="4" applyNumberFormat="1" applyFont="1" applyBorder="1" applyAlignment="1">
      <alignment horizontal="right" vertical="center"/>
    </xf>
    <xf numFmtId="164" fontId="71" fillId="0" borderId="65" xfId="4" applyFont="1" applyBorder="1" applyAlignment="1">
      <alignment horizontal="center" vertical="center"/>
    </xf>
    <xf numFmtId="49" fontId="71" fillId="0" borderId="11" xfId="3" applyNumberFormat="1" applyFont="1" applyBorder="1" applyAlignment="1">
      <alignment vertical="center"/>
    </xf>
    <xf numFmtId="164" fontId="71" fillId="0" borderId="11" xfId="4" applyFont="1" applyFill="1" applyBorder="1" applyAlignment="1">
      <alignment horizontal="center" vertical="center"/>
    </xf>
    <xf numFmtId="0" fontId="71" fillId="0" borderId="101" xfId="0" applyFont="1" applyBorder="1" applyAlignment="1">
      <alignment horizontal="center"/>
    </xf>
    <xf numFmtId="0" fontId="71" fillId="0" borderId="68" xfId="3" applyFont="1" applyBorder="1" applyAlignment="1">
      <alignment vertical="center"/>
    </xf>
    <xf numFmtId="164" fontId="71" fillId="0" borderId="68" xfId="4" applyFont="1" applyBorder="1" applyAlignment="1">
      <alignment horizontal="center" vertical="center"/>
    </xf>
    <xf numFmtId="0" fontId="71" fillId="0" borderId="68" xfId="4" applyNumberFormat="1" applyFont="1" applyBorder="1" applyAlignment="1">
      <alignment horizontal="right" vertical="center"/>
    </xf>
    <xf numFmtId="0" fontId="71" fillId="0" borderId="0" xfId="0" applyFont="1" applyBorder="1" applyAlignment="1">
      <alignment horizontal="center"/>
    </xf>
    <xf numFmtId="0" fontId="71" fillId="0" borderId="0" xfId="3" applyFont="1" applyBorder="1" applyAlignment="1">
      <alignment vertical="center"/>
    </xf>
    <xf numFmtId="164" fontId="71" fillId="0" borderId="0" xfId="4" applyFont="1" applyBorder="1" applyAlignment="1">
      <alignment horizontal="center" vertical="center"/>
    </xf>
    <xf numFmtId="0" fontId="71" fillId="0" borderId="0" xfId="4" applyNumberFormat="1" applyFont="1" applyBorder="1" applyAlignment="1">
      <alignment horizontal="right" vertical="center"/>
    </xf>
    <xf numFmtId="0" fontId="70" fillId="0" borderId="102" xfId="0" applyFont="1" applyBorder="1" applyAlignment="1">
      <alignment horizontal="center" vertical="center"/>
    </xf>
    <xf numFmtId="0" fontId="70" fillId="0" borderId="70" xfId="3" applyFont="1" applyBorder="1" applyAlignment="1">
      <alignment horizontal="center" vertical="center"/>
    </xf>
    <xf numFmtId="164" fontId="70" fillId="0" borderId="70" xfId="4" applyFont="1" applyBorder="1" applyAlignment="1">
      <alignment horizontal="center" vertical="center"/>
    </xf>
    <xf numFmtId="0" fontId="70" fillId="0" borderId="70" xfId="4" applyNumberFormat="1" applyFont="1" applyBorder="1" applyAlignment="1">
      <alignment horizontal="right" vertical="center"/>
    </xf>
    <xf numFmtId="0" fontId="70" fillId="0" borderId="97" xfId="0" applyFont="1" applyBorder="1" applyAlignment="1">
      <alignment horizontal="center"/>
    </xf>
    <xf numFmtId="0" fontId="70" fillId="0" borderId="98" xfId="3" applyFont="1" applyBorder="1" applyAlignment="1">
      <alignment vertical="center"/>
    </xf>
    <xf numFmtId="164" fontId="70" fillId="0" borderId="98" xfId="4" applyFont="1" applyBorder="1" applyAlignment="1">
      <alignment horizontal="center" vertical="center"/>
    </xf>
    <xf numFmtId="0" fontId="70" fillId="0" borderId="98" xfId="4" applyNumberFormat="1" applyFont="1" applyBorder="1" applyAlignment="1">
      <alignment horizontal="right" vertical="center"/>
    </xf>
    <xf numFmtId="164" fontId="70" fillId="0" borderId="99" xfId="4" applyFont="1" applyBorder="1" applyAlignment="1">
      <alignment horizontal="center" vertical="center"/>
    </xf>
    <xf numFmtId="0" fontId="71" fillId="0" borderId="11" xfId="0" applyFont="1" applyBorder="1"/>
    <xf numFmtId="0" fontId="71" fillId="0" borderId="11" xfId="0" applyFont="1" applyBorder="1" applyAlignment="1">
      <alignment horizontal="center"/>
    </xf>
    <xf numFmtId="166" fontId="71" fillId="0" borderId="11" xfId="1" applyNumberFormat="1" applyFont="1" applyBorder="1" applyAlignment="1">
      <alignment horizontal="center"/>
    </xf>
    <xf numFmtId="166" fontId="71" fillId="4" borderId="11" xfId="1" applyNumberFormat="1" applyFont="1" applyFill="1" applyBorder="1" applyAlignment="1">
      <alignment horizontal="center"/>
    </xf>
    <xf numFmtId="0" fontId="71" fillId="0" borderId="68" xfId="0" applyFont="1" applyBorder="1"/>
    <xf numFmtId="0" fontId="71" fillId="0" borderId="68" xfId="0" applyFont="1" applyBorder="1" applyAlignment="1">
      <alignment horizontal="center"/>
    </xf>
    <xf numFmtId="0" fontId="70" fillId="0" borderId="70" xfId="0" applyFont="1" applyBorder="1" applyAlignment="1">
      <alignment horizontal="center" vertical="center"/>
    </xf>
    <xf numFmtId="0" fontId="70" fillId="0" borderId="70" xfId="0" applyNumberFormat="1" applyFont="1" applyBorder="1" applyAlignment="1">
      <alignment horizontal="center" vertical="center"/>
    </xf>
    <xf numFmtId="0" fontId="71" fillId="0" borderId="33" xfId="0" applyFont="1" applyBorder="1" applyAlignment="1">
      <alignment horizontal="center"/>
    </xf>
    <xf numFmtId="0" fontId="70" fillId="0" borderId="33" xfId="0" applyFont="1" applyBorder="1"/>
    <xf numFmtId="0" fontId="71" fillId="0" borderId="33" xfId="0" applyNumberFormat="1" applyFont="1" applyBorder="1" applyAlignment="1">
      <alignment horizontal="center"/>
    </xf>
    <xf numFmtId="166" fontId="71" fillId="0" borderId="33" xfId="1" applyNumberFormat="1" applyFont="1" applyBorder="1" applyAlignment="1">
      <alignment horizontal="center"/>
    </xf>
    <xf numFmtId="0" fontId="70" fillId="0" borderId="98" xfId="0" applyFont="1" applyBorder="1" applyAlignment="1">
      <alignment horizontal="center"/>
    </xf>
    <xf numFmtId="166" fontId="70" fillId="0" borderId="98" xfId="1" applyNumberFormat="1" applyFont="1" applyBorder="1" applyAlignment="1">
      <alignment horizontal="center"/>
    </xf>
    <xf numFmtId="0" fontId="70" fillId="0" borderId="99" xfId="0" applyFont="1" applyBorder="1" applyAlignment="1">
      <alignment horizontal="center"/>
    </xf>
    <xf numFmtId="0" fontId="71" fillId="0" borderId="11" xfId="0" applyNumberFormat="1" applyFont="1" applyBorder="1" applyAlignment="1">
      <alignment horizontal="center"/>
    </xf>
    <xf numFmtId="0" fontId="71" fillId="0" borderId="68" xfId="0" applyNumberFormat="1" applyFont="1" applyBorder="1" applyAlignment="1">
      <alignment horizontal="center"/>
    </xf>
    <xf numFmtId="0" fontId="71" fillId="0" borderId="33" xfId="0" applyFont="1" applyBorder="1"/>
    <xf numFmtId="164" fontId="71" fillId="0" borderId="33" xfId="4" applyFont="1" applyBorder="1" applyAlignment="1">
      <alignment horizontal="center" vertical="center"/>
    </xf>
    <xf numFmtId="0" fontId="71" fillId="0" borderId="102" xfId="0" applyFont="1" applyBorder="1" applyAlignment="1">
      <alignment horizontal="center" vertical="center"/>
    </xf>
    <xf numFmtId="0" fontId="70" fillId="0" borderId="70" xfId="0" applyFont="1" applyBorder="1" applyAlignment="1">
      <alignment vertical="center"/>
    </xf>
    <xf numFmtId="0" fontId="71" fillId="0" borderId="70" xfId="0" applyFont="1" applyBorder="1" applyAlignment="1">
      <alignment horizontal="center" vertical="center"/>
    </xf>
    <xf numFmtId="0" fontId="71" fillId="0" borderId="7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70" fillId="0" borderId="0" xfId="0" applyNumberFormat="1" applyFont="1" applyBorder="1" applyAlignment="1">
      <alignment horizontal="center" vertical="center"/>
    </xf>
    <xf numFmtId="164" fontId="70" fillId="0" borderId="0" xfId="0" applyNumberFormat="1" applyFont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71" fillId="0" borderId="0" xfId="0" applyFont="1"/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0" applyFont="1" applyAlignment="1"/>
    <xf numFmtId="0" fontId="72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0" fontId="74" fillId="0" borderId="0" xfId="0" applyFont="1" applyAlignment="1"/>
    <xf numFmtId="0" fontId="19" fillId="0" borderId="0" xfId="0" applyFont="1" applyAlignment="1"/>
    <xf numFmtId="0" fontId="59" fillId="0" borderId="0" xfId="0" applyFont="1" applyAlignment="1"/>
    <xf numFmtId="0" fontId="16" fillId="0" borderId="0" xfId="0" applyFont="1" applyAlignment="1"/>
    <xf numFmtId="0" fontId="75" fillId="0" borderId="0" xfId="0" applyFont="1" applyAlignment="1"/>
    <xf numFmtId="0" fontId="75" fillId="0" borderId="0" xfId="0" applyFont="1" applyAlignment="1">
      <alignment horizontal="center"/>
    </xf>
    <xf numFmtId="166" fontId="17" fillId="0" borderId="0" xfId="8" applyNumberFormat="1" applyFont="1" applyAlignment="1">
      <alignment horizontal="center"/>
    </xf>
    <xf numFmtId="166" fontId="17" fillId="0" borderId="0" xfId="8" applyNumberFormat="1" applyFont="1" applyBorder="1" applyAlignment="1">
      <alignment horizontal="center"/>
    </xf>
    <xf numFmtId="164" fontId="39" fillId="0" borderId="3" xfId="1" applyNumberFormat="1" applyFont="1" applyBorder="1" applyAlignment="1">
      <alignment horizontal="center" vertical="top" wrapText="1"/>
    </xf>
    <xf numFmtId="0" fontId="39" fillId="0" borderId="1" xfId="0" quotePrefix="1" applyFont="1" applyBorder="1" applyAlignment="1">
      <alignment vertical="top" wrapText="1"/>
    </xf>
    <xf numFmtId="164" fontId="39" fillId="0" borderId="2" xfId="1" quotePrefix="1" applyNumberFormat="1" applyFont="1" applyBorder="1" applyAlignment="1">
      <alignment horizontal="center" vertical="top" wrapText="1"/>
    </xf>
    <xf numFmtId="0" fontId="42" fillId="0" borderId="0" xfId="0" applyFont="1"/>
    <xf numFmtId="0" fontId="9" fillId="0" borderId="1" xfId="0" applyFont="1" applyBorder="1" applyAlignment="1">
      <alignment horizontal="center" vertical="center" wrapText="1"/>
    </xf>
    <xf numFmtId="164" fontId="9" fillId="0" borderId="1" xfId="2" applyFont="1" applyBorder="1" applyAlignment="1">
      <alignment horizontal="center" vertical="center"/>
    </xf>
    <xf numFmtId="164" fontId="7" fillId="0" borderId="1" xfId="2" applyFont="1" applyBorder="1"/>
    <xf numFmtId="14" fontId="0" fillId="0" borderId="1" xfId="0" applyNumberFormat="1" applyBorder="1"/>
    <xf numFmtId="0" fontId="9" fillId="0" borderId="10" xfId="0" applyFont="1" applyBorder="1" applyAlignment="1">
      <alignment horizontal="center"/>
    </xf>
    <xf numFmtId="0" fontId="0" fillId="0" borderId="1" xfId="0" applyFont="1" applyBorder="1"/>
    <xf numFmtId="0" fontId="0" fillId="0" borderId="16" xfId="0" applyBorder="1"/>
    <xf numFmtId="0" fontId="0" fillId="0" borderId="3" xfId="0" applyBorder="1"/>
    <xf numFmtId="0" fontId="0" fillId="0" borderId="15" xfId="0" applyBorder="1"/>
    <xf numFmtId="0" fontId="0" fillId="0" borderId="26" xfId="0" applyBorder="1"/>
    <xf numFmtId="0" fontId="0" fillId="0" borderId="27" xfId="0" applyBorder="1"/>
    <xf numFmtId="0" fontId="0" fillId="0" borderId="8" xfId="0" applyBorder="1" applyAlignment="1"/>
    <xf numFmtId="164" fontId="7" fillId="0" borderId="16" xfId="2" applyFont="1" applyBorder="1"/>
    <xf numFmtId="0" fontId="9" fillId="0" borderId="1" xfId="0" applyFont="1" applyBorder="1"/>
    <xf numFmtId="0" fontId="43" fillId="0" borderId="0" xfId="0" applyFont="1" applyBorder="1"/>
    <xf numFmtId="0" fontId="43" fillId="0" borderId="0" xfId="0" applyFont="1" applyBorder="1" applyAlignment="1"/>
    <xf numFmtId="164" fontId="6" fillId="0" borderId="1" xfId="2" applyFont="1" applyBorder="1"/>
    <xf numFmtId="0" fontId="0" fillId="0" borderId="1" xfId="0" applyBorder="1" applyAlignment="1"/>
    <xf numFmtId="164" fontId="0" fillId="0" borderId="0" xfId="2" applyFont="1"/>
    <xf numFmtId="164" fontId="5" fillId="0" borderId="1" xfId="2" applyFont="1" applyBorder="1"/>
    <xf numFmtId="167" fontId="7" fillId="0" borderId="1" xfId="2" applyNumberFormat="1" applyFont="1" applyBorder="1"/>
    <xf numFmtId="164" fontId="7" fillId="0" borderId="8" xfId="2" applyFont="1" applyBorder="1"/>
    <xf numFmtId="166" fontId="14" fillId="0" borderId="0" xfId="8" applyNumberFormat="1" applyFont="1" applyAlignment="1">
      <alignment horizontal="center"/>
    </xf>
    <xf numFmtId="166" fontId="21" fillId="0" borderId="0" xfId="8" applyNumberFormat="1" applyFont="1" applyAlignment="1">
      <alignment horizontal="center"/>
    </xf>
    <xf numFmtId="0" fontId="34" fillId="0" borderId="7" xfId="0" applyFont="1" applyBorder="1" applyAlignment="1">
      <alignment horizontal="center" vertical="center"/>
    </xf>
    <xf numFmtId="167" fontId="10" fillId="0" borderId="1" xfId="2" applyNumberFormat="1" applyFont="1" applyBorder="1"/>
    <xf numFmtId="43" fontId="10" fillId="0" borderId="1" xfId="0" applyNumberFormat="1" applyFont="1" applyBorder="1"/>
    <xf numFmtId="0" fontId="77" fillId="0" borderId="0" xfId="0" applyFont="1"/>
    <xf numFmtId="3" fontId="77" fillId="0" borderId="0" xfId="0" applyNumberFormat="1" applyFont="1"/>
    <xf numFmtId="166" fontId="19" fillId="0" borderId="1" xfId="1" applyNumberFormat="1" applyFont="1" applyFill="1" applyBorder="1"/>
    <xf numFmtId="0" fontId="79" fillId="0" borderId="0" xfId="0" applyFont="1"/>
    <xf numFmtId="0" fontId="79" fillId="0" borderId="0" xfId="0" quotePrefix="1" applyFont="1" applyAlignment="1">
      <alignment horizontal="right"/>
    </xf>
    <xf numFmtId="167" fontId="80" fillId="0" borderId="0" xfId="2" applyNumberFormat="1" applyFont="1"/>
    <xf numFmtId="0" fontId="78" fillId="0" borderId="0" xfId="0" applyFont="1"/>
    <xf numFmtId="0" fontId="81" fillId="0" borderId="0" xfId="0" applyFont="1"/>
    <xf numFmtId="164" fontId="77" fillId="0" borderId="0" xfId="2" applyFont="1"/>
    <xf numFmtId="167" fontId="10" fillId="0" borderId="16" xfId="0" applyNumberFormat="1" applyFont="1" applyBorder="1"/>
    <xf numFmtId="167" fontId="0" fillId="0" borderId="1" xfId="0" applyNumberFormat="1" applyBorder="1"/>
    <xf numFmtId="164" fontId="7" fillId="0" borderId="1" xfId="2" applyFont="1" applyFill="1" applyBorder="1"/>
    <xf numFmtId="164" fontId="5" fillId="0" borderId="1" xfId="2" applyFont="1" applyFill="1" applyBorder="1"/>
    <xf numFmtId="164" fontId="10" fillId="0" borderId="16" xfId="2" applyFont="1" applyFill="1" applyBorder="1"/>
    <xf numFmtId="0" fontId="10" fillId="0" borderId="16" xfId="0" applyFont="1" applyFill="1" applyBorder="1"/>
    <xf numFmtId="167" fontId="10" fillId="0" borderId="16" xfId="2" applyNumberFormat="1" applyFont="1" applyBorder="1"/>
    <xf numFmtId="167" fontId="0" fillId="0" borderId="1" xfId="0" applyNumberFormat="1" applyFill="1" applyBorder="1"/>
    <xf numFmtId="167" fontId="0" fillId="0" borderId="1" xfId="2" applyNumberFormat="1" applyFont="1" applyFill="1" applyBorder="1"/>
    <xf numFmtId="167" fontId="10" fillId="0" borderId="16" xfId="2" applyNumberFormat="1" applyFont="1" applyFill="1" applyBorder="1"/>
    <xf numFmtId="166" fontId="17" fillId="0" borderId="0" xfId="8" applyNumberFormat="1" applyFont="1" applyAlignment="1">
      <alignment horizontal="center"/>
    </xf>
    <xf numFmtId="166" fontId="17" fillId="0" borderId="31" xfId="6" applyNumberFormat="1" applyFont="1" applyBorder="1" applyAlignment="1">
      <alignment horizontal="center" vertical="center" wrapText="1"/>
    </xf>
    <xf numFmtId="166" fontId="17" fillId="0" borderId="18" xfId="6" applyNumberFormat="1" applyFont="1" applyBorder="1" applyAlignment="1">
      <alignment horizontal="center" vertical="center" wrapText="1"/>
    </xf>
    <xf numFmtId="166" fontId="17" fillId="0" borderId="22" xfId="6" quotePrefix="1" applyNumberFormat="1" applyFont="1" applyBorder="1" applyAlignment="1">
      <alignment horizontal="center" vertical="center" wrapText="1"/>
    </xf>
    <xf numFmtId="166" fontId="17" fillId="0" borderId="31" xfId="6" quotePrefix="1" applyNumberFormat="1" applyFont="1" applyBorder="1" applyAlignment="1">
      <alignment horizontal="center" vertical="center" wrapText="1"/>
    </xf>
    <xf numFmtId="0" fontId="54" fillId="0" borderId="34" xfId="0" applyFont="1" applyBorder="1"/>
    <xf numFmtId="165" fontId="54" fillId="0" borderId="34" xfId="6" applyNumberFormat="1" applyFont="1" applyBorder="1"/>
    <xf numFmtId="165" fontId="54" fillId="0" borderId="31" xfId="6" applyNumberFormat="1" applyFont="1" applyBorder="1"/>
    <xf numFmtId="10" fontId="54" fillId="0" borderId="34" xfId="6" applyNumberFormat="1" applyFont="1" applyBorder="1"/>
    <xf numFmtId="166" fontId="54" fillId="0" borderId="34" xfId="6" applyNumberFormat="1" applyFont="1" applyBorder="1"/>
    <xf numFmtId="0" fontId="21" fillId="0" borderId="35" xfId="0" applyFont="1" applyBorder="1" applyAlignment="1">
      <alignment horizontal="left"/>
    </xf>
    <xf numFmtId="0" fontId="21" fillId="0" borderId="35" xfId="0" applyFont="1" applyBorder="1"/>
    <xf numFmtId="165" fontId="54" fillId="0" borderId="35" xfId="6" applyNumberFormat="1" applyFont="1" applyBorder="1"/>
    <xf numFmtId="10" fontId="54" fillId="0" borderId="35" xfId="6" applyNumberFormat="1" applyFont="1" applyBorder="1"/>
    <xf numFmtId="0" fontId="14" fillId="0" borderId="35" xfId="0" applyFont="1" applyBorder="1" applyAlignment="1">
      <alignment horizontal="left"/>
    </xf>
    <xf numFmtId="0" fontId="14" fillId="0" borderId="35" xfId="0" applyFont="1" applyBorder="1"/>
    <xf numFmtId="0" fontId="54" fillId="0" borderId="35" xfId="0" applyFont="1" applyBorder="1" applyAlignment="1">
      <alignment horizontal="left"/>
    </xf>
    <xf numFmtId="0" fontId="54" fillId="0" borderId="35" xfId="0" applyFont="1" applyBorder="1"/>
    <xf numFmtId="165" fontId="54" fillId="0" borderId="35" xfId="6" applyFont="1" applyBorder="1"/>
    <xf numFmtId="165" fontId="54" fillId="0" borderId="35" xfId="6" applyNumberFormat="1" applyFont="1" applyBorder="1" applyAlignment="1">
      <alignment horizontal="right"/>
    </xf>
    <xf numFmtId="0" fontId="54" fillId="0" borderId="35" xfId="0" applyFont="1" applyBorder="1" applyAlignment="1">
      <alignment horizontal="left" vertical="top"/>
    </xf>
    <xf numFmtId="0" fontId="54" fillId="0" borderId="35" xfId="0" applyFont="1" applyBorder="1" applyAlignment="1">
      <alignment vertical="top" wrapText="1"/>
    </xf>
    <xf numFmtId="165" fontId="54" fillId="0" borderId="35" xfId="6" applyNumberFormat="1" applyFont="1" applyBorder="1" applyAlignment="1">
      <alignment vertical="top"/>
    </xf>
    <xf numFmtId="165" fontId="54" fillId="0" borderId="31" xfId="6" applyNumberFormat="1" applyFont="1" applyBorder="1" applyAlignment="1">
      <alignment vertical="top"/>
    </xf>
    <xf numFmtId="10" fontId="54" fillId="0" borderId="35" xfId="6" applyNumberFormat="1" applyFont="1" applyBorder="1" applyAlignment="1">
      <alignment vertical="top"/>
    </xf>
    <xf numFmtId="0" fontId="83" fillId="0" borderId="20" xfId="0" applyFont="1" applyBorder="1" applyAlignment="1">
      <alignment horizontal="left"/>
    </xf>
    <xf numFmtId="0" fontId="17" fillId="0" borderId="20" xfId="0" applyFont="1" applyBorder="1" applyAlignment="1">
      <alignment horizontal="center"/>
    </xf>
    <xf numFmtId="165" fontId="17" fillId="0" borderId="20" xfId="6" applyNumberFormat="1" applyFont="1" applyBorder="1"/>
    <xf numFmtId="165" fontId="17" fillId="0" borderId="31" xfId="6" applyNumberFormat="1" applyFont="1" applyBorder="1"/>
    <xf numFmtId="0" fontId="21" fillId="0" borderId="20" xfId="0" applyFont="1" applyBorder="1" applyAlignment="1">
      <alignment horizontal="left"/>
    </xf>
    <xf numFmtId="165" fontId="17" fillId="0" borderId="20" xfId="6" applyFont="1" applyBorder="1"/>
    <xf numFmtId="165" fontId="17" fillId="0" borderId="20" xfId="6" applyNumberFormat="1" applyFont="1" applyBorder="1" applyAlignment="1">
      <alignment horizontal="right"/>
    </xf>
    <xf numFmtId="165" fontId="17" fillId="0" borderId="35" xfId="6" applyNumberFormat="1" applyFont="1" applyBorder="1"/>
    <xf numFmtId="10" fontId="17" fillId="0" borderId="35" xfId="6" applyNumberFormat="1" applyFont="1" applyBorder="1"/>
    <xf numFmtId="0" fontId="17" fillId="0" borderId="35" xfId="0" applyFont="1" applyBorder="1" applyAlignment="1">
      <alignment horizontal="left" vertical="top"/>
    </xf>
    <xf numFmtId="0" fontId="17" fillId="0" borderId="35" xfId="0" applyFont="1" applyBorder="1" applyAlignment="1">
      <alignment vertical="top"/>
    </xf>
    <xf numFmtId="165" fontId="17" fillId="0" borderId="35" xfId="6" applyNumberFormat="1" applyFont="1" applyBorder="1" applyAlignment="1">
      <alignment vertical="top"/>
    </xf>
    <xf numFmtId="165" fontId="17" fillId="0" borderId="31" xfId="6" applyNumberFormat="1" applyFont="1" applyBorder="1" applyAlignment="1">
      <alignment vertical="top"/>
    </xf>
    <xf numFmtId="165" fontId="17" fillId="0" borderId="35" xfId="6" applyFont="1" applyBorder="1" applyAlignment="1">
      <alignment vertical="top"/>
    </xf>
    <xf numFmtId="165" fontId="54" fillId="0" borderId="35" xfId="6" applyNumberFormat="1" applyFont="1" applyBorder="1" applyAlignment="1">
      <alignment vertical="top" wrapText="1"/>
    </xf>
    <xf numFmtId="0" fontId="58" fillId="0" borderId="0" xfId="0" applyFont="1" applyAlignment="1">
      <alignment vertical="top"/>
    </xf>
    <xf numFmtId="0" fontId="54" fillId="0" borderId="35" xfId="0" applyFont="1" applyBorder="1" applyAlignment="1">
      <alignment vertical="top"/>
    </xf>
    <xf numFmtId="165" fontId="54" fillId="0" borderId="35" xfId="6" applyFont="1" applyBorder="1" applyAlignment="1">
      <alignment vertical="top"/>
    </xf>
    <xf numFmtId="165" fontId="17" fillId="0" borderId="34" xfId="6" applyNumberFormat="1" applyFont="1" applyBorder="1" applyAlignment="1">
      <alignment vertical="top"/>
    </xf>
    <xf numFmtId="165" fontId="58" fillId="0" borderId="0" xfId="0" applyNumberFormat="1" applyFont="1" applyAlignment="1">
      <alignment vertical="top"/>
    </xf>
    <xf numFmtId="0" fontId="54" fillId="0" borderId="35" xfId="0" quotePrefix="1" applyFont="1" applyBorder="1" applyAlignment="1">
      <alignment vertical="top"/>
    </xf>
    <xf numFmtId="165" fontId="54" fillId="0" borderId="35" xfId="6" applyNumberFormat="1" applyFont="1" applyFill="1" applyBorder="1" applyAlignment="1">
      <alignment vertical="top"/>
    </xf>
    <xf numFmtId="165" fontId="54" fillId="0" borderId="31" xfId="6" applyNumberFormat="1" applyFont="1" applyFill="1" applyBorder="1" applyAlignment="1">
      <alignment vertical="top"/>
    </xf>
    <xf numFmtId="165" fontId="54" fillId="0" borderId="35" xfId="6" applyFont="1" applyFill="1" applyBorder="1" applyAlignment="1">
      <alignment vertical="top"/>
    </xf>
    <xf numFmtId="165" fontId="58" fillId="0" borderId="0" xfId="0" applyNumberFormat="1" applyFont="1"/>
    <xf numFmtId="0" fontId="54" fillId="0" borderId="36" xfId="0" applyFont="1" applyBorder="1" applyAlignment="1">
      <alignment horizontal="left"/>
    </xf>
    <xf numFmtId="0" fontId="54" fillId="0" borderId="36" xfId="0" applyFont="1" applyBorder="1"/>
    <xf numFmtId="165" fontId="54" fillId="0" borderId="36" xfId="6" applyNumberFormat="1" applyFont="1" applyBorder="1"/>
    <xf numFmtId="10" fontId="54" fillId="0" borderId="36" xfId="6" applyNumberFormat="1" applyFont="1" applyBorder="1"/>
    <xf numFmtId="0" fontId="17" fillId="0" borderId="20" xfId="0" applyFont="1" applyBorder="1" applyAlignment="1">
      <alignment horizontal="left"/>
    </xf>
    <xf numFmtId="0" fontId="21" fillId="0" borderId="20" xfId="0" applyFont="1" applyBorder="1" applyAlignment="1">
      <alignment horizontal="center"/>
    </xf>
    <xf numFmtId="0" fontId="54" fillId="0" borderId="34" xfId="0" applyFont="1" applyBorder="1" applyAlignment="1">
      <alignment horizontal="left"/>
    </xf>
    <xf numFmtId="0" fontId="54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left"/>
    </xf>
    <xf numFmtId="0" fontId="17" fillId="0" borderId="35" xfId="0" applyFont="1" applyBorder="1" applyAlignment="1">
      <alignment horizontal="center"/>
    </xf>
    <xf numFmtId="0" fontId="54" fillId="0" borderId="35" xfId="0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54" fillId="0" borderId="31" xfId="0" applyFont="1" applyBorder="1"/>
    <xf numFmtId="10" fontId="54" fillId="0" borderId="31" xfId="6" applyNumberFormat="1" applyFont="1" applyBorder="1"/>
    <xf numFmtId="0" fontId="17" fillId="0" borderId="22" xfId="0" applyFont="1" applyBorder="1" applyAlignment="1">
      <alignment horizontal="center"/>
    </xf>
    <xf numFmtId="165" fontId="17" fillId="0" borderId="22" xfId="6" applyNumberFormat="1" applyFont="1" applyBorder="1"/>
    <xf numFmtId="0" fontId="69" fillId="0" borderId="0" xfId="0" applyFont="1" applyAlignment="1">
      <alignment horizontal="center"/>
    </xf>
    <xf numFmtId="0" fontId="69" fillId="0" borderId="0" xfId="0" applyFont="1"/>
    <xf numFmtId="164" fontId="69" fillId="0" borderId="0" xfId="2" applyFont="1" applyFill="1" applyAlignment="1">
      <alignment horizontal="center"/>
    </xf>
    <xf numFmtId="164" fontId="40" fillId="0" borderId="0" xfId="2" applyFont="1" applyFill="1" applyAlignment="1">
      <alignment horizontal="center"/>
    </xf>
    <xf numFmtId="165" fontId="58" fillId="0" borderId="0" xfId="1" applyFont="1"/>
    <xf numFmtId="0" fontId="35" fillId="0" borderId="0" xfId="9" applyFont="1"/>
    <xf numFmtId="0" fontId="14" fillId="0" borderId="34" xfId="9" applyFont="1" applyBorder="1"/>
    <xf numFmtId="0" fontId="14" fillId="0" borderId="57" xfId="9" applyFont="1" applyBorder="1"/>
    <xf numFmtId="0" fontId="14" fillId="0" borderId="58" xfId="9" applyFont="1" applyBorder="1"/>
    <xf numFmtId="0" fontId="14" fillId="0" borderId="59" xfId="9" applyFont="1" applyBorder="1"/>
    <xf numFmtId="0" fontId="14" fillId="0" borderId="60" xfId="9" applyFont="1" applyBorder="1"/>
    <xf numFmtId="0" fontId="14" fillId="0" borderId="61" xfId="9" applyFont="1" applyBorder="1"/>
    <xf numFmtId="0" fontId="14" fillId="0" borderId="35" xfId="9" quotePrefix="1" applyFont="1" applyBorder="1"/>
    <xf numFmtId="166" fontId="21" fillId="0" borderId="11" xfId="8" applyNumberFormat="1" applyFont="1" applyBorder="1"/>
    <xf numFmtId="166" fontId="21" fillId="0" borderId="64" xfId="8" applyNumberFormat="1" applyFont="1" applyBorder="1"/>
    <xf numFmtId="166" fontId="21" fillId="0" borderId="65" xfId="8" applyNumberFormat="1" applyFont="1" applyBorder="1"/>
    <xf numFmtId="0" fontId="21" fillId="0" borderId="62" xfId="9" applyFont="1" applyBorder="1" applyAlignment="1">
      <alignment horizontal="center"/>
    </xf>
    <xf numFmtId="0" fontId="14" fillId="0" borderId="62" xfId="9" applyFont="1" applyBorder="1"/>
    <xf numFmtId="0" fontId="14" fillId="0" borderId="62" xfId="9" quotePrefix="1" applyFont="1" applyBorder="1" applyAlignment="1">
      <alignment horizontal="center"/>
    </xf>
    <xf numFmtId="0" fontId="14" fillId="0" borderId="63" xfId="9" applyFont="1" applyBorder="1"/>
    <xf numFmtId="166" fontId="14" fillId="0" borderId="11" xfId="8" applyNumberFormat="1" applyFont="1" applyBorder="1"/>
    <xf numFmtId="166" fontId="14" fillId="0" borderId="64" xfId="8" applyNumberFormat="1" applyFont="1" applyBorder="1"/>
    <xf numFmtId="166" fontId="14" fillId="0" borderId="65" xfId="8" applyNumberFormat="1" applyFont="1" applyBorder="1"/>
    <xf numFmtId="0" fontId="14" fillId="0" borderId="35" xfId="9" applyFont="1" applyBorder="1"/>
    <xf numFmtId="0" fontId="14" fillId="0" borderId="62" xfId="9" applyFont="1" applyBorder="1" applyAlignment="1"/>
    <xf numFmtId="0" fontId="14" fillId="0" borderId="63" xfId="9" applyFont="1" applyBorder="1" applyAlignment="1"/>
    <xf numFmtId="0" fontId="14" fillId="0" borderId="63" xfId="9" quotePrefix="1" applyFont="1" applyBorder="1"/>
    <xf numFmtId="166" fontId="14" fillId="0" borderId="14" xfId="8" applyNumberFormat="1" applyFont="1" applyBorder="1"/>
    <xf numFmtId="166" fontId="14" fillId="0" borderId="66" xfId="8" applyNumberFormat="1" applyFont="1" applyBorder="1"/>
    <xf numFmtId="166" fontId="14" fillId="0" borderId="67" xfId="8" applyNumberFormat="1" applyFont="1" applyBorder="1"/>
    <xf numFmtId="166" fontId="14" fillId="0" borderId="68" xfId="8" applyNumberFormat="1" applyFont="1" applyBorder="1"/>
    <xf numFmtId="166" fontId="14" fillId="0" borderId="69" xfId="8" applyNumberFormat="1" applyFont="1" applyBorder="1"/>
    <xf numFmtId="0" fontId="21" fillId="0" borderId="63" xfId="9" applyFont="1" applyBorder="1" applyAlignment="1">
      <alignment horizontal="right"/>
    </xf>
    <xf numFmtId="166" fontId="21" fillId="0" borderId="70" xfId="8" applyNumberFormat="1" applyFont="1" applyBorder="1"/>
    <xf numFmtId="166" fontId="21" fillId="0" borderId="71" xfId="8" applyNumberFormat="1" applyFont="1" applyBorder="1"/>
    <xf numFmtId="166" fontId="14" fillId="0" borderId="59" xfId="8" applyNumberFormat="1" applyFont="1" applyBorder="1"/>
    <xf numFmtId="166" fontId="14" fillId="0" borderId="60" xfId="8" applyNumberFormat="1" applyFont="1" applyBorder="1"/>
    <xf numFmtId="166" fontId="14" fillId="0" borderId="61" xfId="8" applyNumberFormat="1" applyFont="1" applyBorder="1"/>
    <xf numFmtId="0" fontId="14" fillId="0" borderId="35" xfId="9" quotePrefix="1" applyFont="1" applyBorder="1" applyAlignment="1">
      <alignment horizontal="left"/>
    </xf>
    <xf numFmtId="165" fontId="14" fillId="0" borderId="11" xfId="1" applyNumberFormat="1" applyFont="1" applyBorder="1"/>
    <xf numFmtId="10" fontId="14" fillId="0" borderId="67" xfId="7" applyNumberFormat="1" applyFont="1" applyBorder="1"/>
    <xf numFmtId="165" fontId="14" fillId="0" borderId="11" xfId="8" applyNumberFormat="1" applyFont="1" applyBorder="1"/>
    <xf numFmtId="3" fontId="58" fillId="0" borderId="0" xfId="0" applyNumberFormat="1" applyFont="1"/>
    <xf numFmtId="166" fontId="58" fillId="0" borderId="0" xfId="1" applyNumberFormat="1" applyFont="1"/>
    <xf numFmtId="0" fontId="14" fillId="0" borderId="36" xfId="9" applyFont="1" applyBorder="1"/>
    <xf numFmtId="0" fontId="14" fillId="0" borderId="72" xfId="9" applyFont="1" applyBorder="1"/>
    <xf numFmtId="0" fontId="14" fillId="0" borderId="73" xfId="9" applyFont="1" applyBorder="1"/>
    <xf numFmtId="165" fontId="14" fillId="0" borderId="68" xfId="8" applyNumberFormat="1" applyFont="1" applyBorder="1"/>
    <xf numFmtId="166" fontId="14" fillId="0" borderId="74" xfId="8" applyNumberFormat="1" applyFont="1" applyBorder="1"/>
    <xf numFmtId="166" fontId="58" fillId="0" borderId="0" xfId="0" applyNumberFormat="1" applyFont="1"/>
    <xf numFmtId="0" fontId="14" fillId="0" borderId="20" xfId="9" applyFont="1" applyBorder="1"/>
    <xf numFmtId="0" fontId="14" fillId="0" borderId="30" xfId="9" applyFont="1" applyBorder="1"/>
    <xf numFmtId="0" fontId="21" fillId="0" borderId="75" xfId="9" applyFont="1" applyBorder="1"/>
    <xf numFmtId="165" fontId="21" fillId="0" borderId="70" xfId="8" applyNumberFormat="1" applyFont="1" applyBorder="1"/>
    <xf numFmtId="10" fontId="21" fillId="0" borderId="71" xfId="7" applyNumberFormat="1" applyFont="1" applyBorder="1"/>
    <xf numFmtId="0" fontId="14" fillId="0" borderId="31" xfId="9" applyFont="1" applyBorder="1"/>
    <xf numFmtId="0" fontId="14" fillId="0" borderId="0" xfId="9" applyFont="1" applyBorder="1"/>
    <xf numFmtId="0" fontId="14" fillId="0" borderId="28" xfId="9" applyFont="1" applyBorder="1"/>
    <xf numFmtId="166" fontId="14" fillId="0" borderId="4" xfId="8" applyNumberFormat="1" applyFont="1" applyBorder="1"/>
    <xf numFmtId="165" fontId="14" fillId="0" borderId="4" xfId="8" applyNumberFormat="1" applyFont="1" applyBorder="1"/>
    <xf numFmtId="166" fontId="14" fillId="0" borderId="17" xfId="8" applyNumberFormat="1" applyFont="1" applyBorder="1"/>
    <xf numFmtId="166" fontId="14" fillId="0" borderId="76" xfId="8" applyNumberFormat="1" applyFont="1" applyBorder="1"/>
    <xf numFmtId="0" fontId="21" fillId="0" borderId="30" xfId="9" applyFont="1" applyBorder="1"/>
    <xf numFmtId="10" fontId="21" fillId="0" borderId="70" xfId="7" applyNumberFormat="1" applyFont="1" applyBorder="1"/>
    <xf numFmtId="166" fontId="14" fillId="0" borderId="0" xfId="8" applyNumberFormat="1" applyFont="1" applyBorder="1"/>
    <xf numFmtId="0" fontId="14" fillId="0" borderId="0" xfId="9" applyFont="1" applyAlignment="1"/>
    <xf numFmtId="165" fontId="14" fillId="0" borderId="11" xfId="0" applyNumberFormat="1" applyFont="1" applyBorder="1"/>
    <xf numFmtId="164" fontId="14" fillId="0" borderId="64" xfId="2" applyFont="1" applyBorder="1"/>
    <xf numFmtId="164" fontId="14" fillId="0" borderId="0" xfId="2" applyFont="1"/>
    <xf numFmtId="167" fontId="14" fillId="0" borderId="64" xfId="2" applyNumberFormat="1" applyFont="1" applyBorder="1"/>
    <xf numFmtId="0" fontId="51" fillId="0" borderId="0" xfId="0" applyFont="1" applyFill="1" applyAlignment="1">
      <alignment vertical="center"/>
    </xf>
    <xf numFmtId="0" fontId="35" fillId="0" borderId="0" xfId="3" applyFont="1"/>
    <xf numFmtId="0" fontId="17" fillId="0" borderId="77" xfId="3" applyFont="1" applyBorder="1" applyAlignment="1">
      <alignment horizontal="center" vertical="justify"/>
    </xf>
    <xf numFmtId="0" fontId="17" fillId="0" borderId="0" xfId="3" applyFont="1" applyBorder="1" applyAlignment="1">
      <alignment horizontal="center"/>
    </xf>
    <xf numFmtId="165" fontId="17" fillId="0" borderId="31" xfId="1" applyFont="1" applyBorder="1" applyAlignment="1">
      <alignment horizontal="center"/>
    </xf>
    <xf numFmtId="0" fontId="17" fillId="0" borderId="78" xfId="3" applyFont="1" applyBorder="1" applyAlignment="1">
      <alignment horizontal="center"/>
    </xf>
    <xf numFmtId="0" fontId="17" fillId="0" borderId="34" xfId="3" applyFont="1" applyBorder="1" applyAlignment="1">
      <alignment horizontal="left"/>
    </xf>
    <xf numFmtId="165" fontId="17" fillId="0" borderId="34" xfId="1" applyFont="1" applyBorder="1" applyAlignment="1">
      <alignment horizontal="left"/>
    </xf>
    <xf numFmtId="0" fontId="17" fillId="0" borderId="35" xfId="3" applyFont="1" applyBorder="1" applyAlignment="1">
      <alignment horizontal="left"/>
    </xf>
    <xf numFmtId="165" fontId="17" fillId="0" borderId="35" xfId="1" applyFont="1" applyBorder="1" applyAlignment="1">
      <alignment horizontal="left"/>
    </xf>
    <xf numFmtId="0" fontId="54" fillId="0" borderId="35" xfId="3" applyFont="1" applyBorder="1"/>
    <xf numFmtId="0" fontId="17" fillId="0" borderId="62" xfId="3" applyFont="1" applyBorder="1" applyAlignment="1">
      <alignment horizontal="left"/>
    </xf>
    <xf numFmtId="166" fontId="54" fillId="0" borderId="79" xfId="6" applyNumberFormat="1" applyFont="1" applyBorder="1"/>
    <xf numFmtId="0" fontId="54" fillId="0" borderId="62" xfId="3" quotePrefix="1" applyFont="1" applyBorder="1" applyAlignment="1">
      <alignment horizontal="center"/>
    </xf>
    <xf numFmtId="0" fontId="54" fillId="0" borderId="62" xfId="3" applyFont="1" applyBorder="1"/>
    <xf numFmtId="165" fontId="54" fillId="0" borderId="35" xfId="1" applyFont="1" applyBorder="1"/>
    <xf numFmtId="165" fontId="54" fillId="0" borderId="79" xfId="6" applyNumberFormat="1" applyFont="1" applyBorder="1"/>
    <xf numFmtId="0" fontId="17" fillId="0" borderId="62" xfId="3" quotePrefix="1" applyFont="1" applyBorder="1" applyAlignment="1">
      <alignment horizontal="left"/>
    </xf>
    <xf numFmtId="0" fontId="54" fillId="0" borderId="62" xfId="3" applyFont="1" applyBorder="1" applyAlignment="1">
      <alignment horizontal="left"/>
    </xf>
    <xf numFmtId="165" fontId="54" fillId="0" borderId="36" xfId="1" applyFont="1" applyBorder="1" applyAlignment="1">
      <alignment horizontal="left"/>
    </xf>
    <xf numFmtId="166" fontId="54" fillId="0" borderId="81" xfId="6" applyNumberFormat="1" applyFont="1" applyBorder="1"/>
    <xf numFmtId="165" fontId="17" fillId="0" borderId="36" xfId="1" applyFont="1" applyBorder="1" applyAlignment="1">
      <alignment horizontal="left"/>
    </xf>
    <xf numFmtId="165" fontId="54" fillId="0" borderId="81" xfId="6" applyNumberFormat="1" applyFont="1" applyBorder="1"/>
    <xf numFmtId="165" fontId="17" fillId="0" borderId="81" xfId="6" applyNumberFormat="1" applyFont="1" applyBorder="1"/>
    <xf numFmtId="165" fontId="54" fillId="0" borderId="82" xfId="6" applyNumberFormat="1" applyFont="1" applyBorder="1"/>
    <xf numFmtId="0" fontId="54" fillId="0" borderId="62" xfId="3" applyFont="1" applyBorder="1" applyAlignment="1">
      <alignment horizontal="right"/>
    </xf>
    <xf numFmtId="165" fontId="17" fillId="0" borderId="48" xfId="6" applyNumberFormat="1" applyFont="1" applyBorder="1"/>
    <xf numFmtId="165" fontId="54" fillId="0" borderId="34" xfId="1" applyFont="1" applyBorder="1"/>
    <xf numFmtId="166" fontId="54" fillId="0" borderId="83" xfId="6" applyNumberFormat="1" applyFont="1" applyBorder="1"/>
    <xf numFmtId="165" fontId="54" fillId="0" borderId="34" xfId="1" applyFont="1" applyBorder="1" applyAlignment="1">
      <alignment horizontal="left"/>
    </xf>
    <xf numFmtId="165" fontId="54" fillId="0" borderId="31" xfId="1" applyFont="1" applyBorder="1"/>
    <xf numFmtId="165" fontId="54" fillId="0" borderId="48" xfId="1" applyFont="1" applyBorder="1" applyAlignment="1">
      <alignment horizontal="right"/>
    </xf>
    <xf numFmtId="166" fontId="17" fillId="0" borderId="84" xfId="6" applyNumberFormat="1" applyFont="1" applyBorder="1"/>
    <xf numFmtId="165" fontId="54" fillId="0" borderId="36" xfId="1" applyFont="1" applyBorder="1"/>
    <xf numFmtId="165" fontId="17" fillId="0" borderId="84" xfId="6" applyNumberFormat="1" applyFont="1" applyBorder="1"/>
    <xf numFmtId="0" fontId="54" fillId="0" borderId="72" xfId="3" applyFont="1" applyBorder="1"/>
    <xf numFmtId="0" fontId="54" fillId="0" borderId="72" xfId="3" applyFont="1" applyBorder="1" applyAlignment="1">
      <alignment horizontal="right"/>
    </xf>
    <xf numFmtId="165" fontId="54" fillId="0" borderId="31" xfId="1" applyFont="1" applyBorder="1" applyAlignment="1">
      <alignment horizontal="right"/>
    </xf>
    <xf numFmtId="166" fontId="17" fillId="0" borderId="85" xfId="6" applyNumberFormat="1" applyFont="1" applyBorder="1"/>
    <xf numFmtId="0" fontId="17" fillId="0" borderId="35" xfId="3" applyFont="1" applyBorder="1"/>
    <xf numFmtId="0" fontId="17" fillId="0" borderId="72" xfId="3" applyFont="1" applyBorder="1"/>
    <xf numFmtId="0" fontId="17" fillId="0" borderId="72" xfId="3" applyFont="1" applyBorder="1" applyAlignment="1">
      <alignment horizontal="right"/>
    </xf>
    <xf numFmtId="165" fontId="17" fillId="0" borderId="36" xfId="1" applyFont="1" applyBorder="1" applyAlignment="1">
      <alignment horizontal="right"/>
    </xf>
    <xf numFmtId="166" fontId="17" fillId="0" borderId="79" xfId="6" applyNumberFormat="1" applyFont="1" applyBorder="1"/>
    <xf numFmtId="165" fontId="54" fillId="0" borderId="36" xfId="1" applyFont="1" applyBorder="1" applyAlignment="1">
      <alignment horizontal="right"/>
    </xf>
    <xf numFmtId="0" fontId="54" fillId="0" borderId="80" xfId="3" applyFont="1" applyBorder="1"/>
    <xf numFmtId="0" fontId="54" fillId="0" borderId="80" xfId="3" quotePrefix="1" applyFont="1" applyBorder="1" applyAlignment="1">
      <alignment horizontal="center"/>
    </xf>
    <xf numFmtId="0" fontId="17" fillId="0" borderId="62" xfId="3" applyFont="1" applyBorder="1" applyAlignment="1">
      <alignment horizontal="right"/>
    </xf>
    <xf numFmtId="165" fontId="17" fillId="0" borderId="79" xfId="6" applyNumberFormat="1" applyFont="1" applyBorder="1"/>
    <xf numFmtId="166" fontId="17" fillId="0" borderId="83" xfId="6" applyNumberFormat="1" applyFont="1" applyBorder="1"/>
    <xf numFmtId="166" fontId="54" fillId="0" borderId="0" xfId="3" applyNumberFormat="1" applyFont="1"/>
    <xf numFmtId="0" fontId="54" fillId="0" borderId="57" xfId="3" applyFont="1" applyBorder="1"/>
    <xf numFmtId="0" fontId="54" fillId="0" borderId="80" xfId="3" quotePrefix="1" applyFont="1" applyBorder="1" applyAlignment="1">
      <alignment horizontal="left"/>
    </xf>
    <xf numFmtId="165" fontId="54" fillId="0" borderId="35" xfId="1" applyFont="1" applyBorder="1" applyAlignment="1">
      <alignment horizontal="left"/>
    </xf>
    <xf numFmtId="0" fontId="54" fillId="0" borderId="62" xfId="3" quotePrefix="1" applyFont="1" applyBorder="1" applyAlignment="1">
      <alignment horizontal="left"/>
    </xf>
    <xf numFmtId="165" fontId="54" fillId="0" borderId="86" xfId="6" applyNumberFormat="1" applyFont="1" applyBorder="1"/>
    <xf numFmtId="166" fontId="54" fillId="0" borderId="82" xfId="6" applyNumberFormat="1" applyFont="1" applyBorder="1"/>
    <xf numFmtId="0" fontId="54" fillId="0" borderId="35" xfId="3" applyFont="1" applyBorder="1" applyAlignment="1">
      <alignment horizontal="left"/>
    </xf>
    <xf numFmtId="0" fontId="54" fillId="0" borderId="36" xfId="3" applyFont="1" applyBorder="1"/>
    <xf numFmtId="0" fontId="54" fillId="0" borderId="20" xfId="3" applyFont="1" applyBorder="1"/>
    <xf numFmtId="165" fontId="17" fillId="0" borderId="21" xfId="6" applyNumberFormat="1" applyFont="1" applyBorder="1"/>
    <xf numFmtId="0" fontId="54" fillId="0" borderId="33" xfId="3" applyFont="1" applyBorder="1"/>
    <xf numFmtId="166" fontId="54" fillId="0" borderId="33" xfId="6" applyNumberFormat="1" applyFont="1" applyBorder="1"/>
    <xf numFmtId="0" fontId="54" fillId="0" borderId="0" xfId="3" applyFont="1" applyBorder="1"/>
    <xf numFmtId="0" fontId="54" fillId="0" borderId="0" xfId="3" applyFont="1" applyAlignment="1"/>
    <xf numFmtId="166" fontId="54" fillId="0" borderId="0" xfId="6" applyNumberFormat="1" applyFont="1"/>
    <xf numFmtId="166" fontId="54" fillId="0" borderId="0" xfId="6" applyNumberFormat="1" applyFont="1" applyAlignment="1">
      <alignment horizontal="center"/>
    </xf>
    <xf numFmtId="165" fontId="54" fillId="0" borderId="103" xfId="1" applyFont="1" applyBorder="1" applyAlignment="1">
      <alignment horizontal="left"/>
    </xf>
    <xf numFmtId="0" fontId="35" fillId="0" borderId="0" xfId="10" applyFont="1"/>
    <xf numFmtId="0" fontId="54" fillId="0" borderId="34" xfId="10" applyFont="1" applyBorder="1" applyAlignment="1">
      <alignment horizontal="center"/>
    </xf>
    <xf numFmtId="0" fontId="54" fillId="0" borderId="87" xfId="10" applyFont="1" applyBorder="1"/>
    <xf numFmtId="0" fontId="54" fillId="0" borderId="78" xfId="10" applyFont="1" applyBorder="1"/>
    <xf numFmtId="0" fontId="54" fillId="0" borderId="34" xfId="10" applyFont="1" applyBorder="1"/>
    <xf numFmtId="0" fontId="54" fillId="0" borderId="35" xfId="10" applyFont="1" applyBorder="1" applyAlignment="1">
      <alignment horizontal="center"/>
    </xf>
    <xf numFmtId="167" fontId="54" fillId="0" borderId="35" xfId="11" applyNumberFormat="1" applyFont="1" applyBorder="1"/>
    <xf numFmtId="0" fontId="54" fillId="0" borderId="80" xfId="10" applyFont="1" applyBorder="1" applyAlignment="1">
      <alignment horizontal="left"/>
    </xf>
    <xf numFmtId="0" fontId="54" fillId="0" borderId="79" xfId="10" applyFont="1" applyBorder="1" applyAlignment="1">
      <alignment horizontal="left"/>
    </xf>
    <xf numFmtId="164" fontId="54" fillId="0" borderId="36" xfId="11" applyFont="1" applyBorder="1"/>
    <xf numFmtId="0" fontId="54" fillId="0" borderId="80" xfId="10" applyFont="1" applyBorder="1"/>
    <xf numFmtId="0" fontId="54" fillId="0" borderId="79" xfId="10" applyFont="1" applyBorder="1" applyAlignment="1">
      <alignment horizontal="right"/>
    </xf>
    <xf numFmtId="167" fontId="17" fillId="0" borderId="35" xfId="11" applyNumberFormat="1" applyFont="1" applyBorder="1"/>
    <xf numFmtId="164" fontId="54" fillId="0" borderId="35" xfId="11" applyFont="1" applyBorder="1"/>
    <xf numFmtId="0" fontId="54" fillId="0" borderId="79" xfId="10" applyFont="1" applyBorder="1"/>
    <xf numFmtId="0" fontId="54" fillId="0" borderId="88" xfId="10" applyFont="1" applyBorder="1" applyAlignment="1">
      <alignment horizontal="center"/>
    </xf>
    <xf numFmtId="0" fontId="54" fillId="0" borderId="89" xfId="10" applyFont="1" applyBorder="1"/>
    <xf numFmtId="0" fontId="54" fillId="0" borderId="90" xfId="10" applyFont="1" applyBorder="1"/>
    <xf numFmtId="164" fontId="54" fillId="0" borderId="88" xfId="11" applyFont="1" applyBorder="1"/>
    <xf numFmtId="0" fontId="54" fillId="0" borderId="0" xfId="10" applyFont="1" applyAlignment="1">
      <alignment horizontal="left" indent="23"/>
    </xf>
    <xf numFmtId="0" fontId="58" fillId="0" borderId="0" xfId="0" applyFont="1" applyAlignment="1">
      <alignment vertical="center"/>
    </xf>
    <xf numFmtId="0" fontId="58" fillId="0" borderId="0" xfId="0" applyFont="1" applyFill="1"/>
    <xf numFmtId="165" fontId="58" fillId="0" borderId="0" xfId="1" applyNumberFormat="1" applyFont="1"/>
    <xf numFmtId="0" fontId="85" fillId="0" borderId="0" xfId="0" applyFont="1" applyAlignment="1"/>
    <xf numFmtId="165" fontId="69" fillId="0" borderId="0" xfId="1" applyNumberFormat="1" applyFont="1"/>
    <xf numFmtId="165" fontId="40" fillId="0" borderId="8" xfId="1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quotePrefix="1" applyFont="1" applyBorder="1" applyAlignment="1">
      <alignment horizontal="center" vertical="center"/>
    </xf>
    <xf numFmtId="0" fontId="40" fillId="0" borderId="10" xfId="0" quotePrefix="1" applyFont="1" applyBorder="1" applyAlignment="1">
      <alignment horizontal="center" vertical="center"/>
    </xf>
    <xf numFmtId="0" fontId="40" fillId="0" borderId="1" xfId="0" quotePrefix="1" applyFont="1" applyBorder="1" applyAlignment="1">
      <alignment horizontal="left"/>
    </xf>
    <xf numFmtId="0" fontId="86" fillId="0" borderId="1" xfId="0" applyFont="1" applyBorder="1" applyAlignment="1">
      <alignment horizontal="left"/>
    </xf>
    <xf numFmtId="0" fontId="86" fillId="0" borderId="1" xfId="0" applyFont="1" applyBorder="1"/>
    <xf numFmtId="165" fontId="40" fillId="0" borderId="8" xfId="1" applyNumberFormat="1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69" fillId="0" borderId="1" xfId="0" applyFont="1" applyBorder="1"/>
    <xf numFmtId="0" fontId="69" fillId="0" borderId="1" xfId="0" applyFont="1" applyBorder="1" applyAlignment="1">
      <alignment horizontal="center"/>
    </xf>
    <xf numFmtId="165" fontId="69" fillId="0" borderId="8" xfId="1" applyNumberFormat="1" applyFont="1" applyBorder="1"/>
    <xf numFmtId="0" fontId="58" fillId="0" borderId="1" xfId="0" applyFont="1" applyBorder="1"/>
    <xf numFmtId="165" fontId="69" fillId="0" borderId="1" xfId="1" quotePrefix="1" applyFont="1" applyBorder="1" applyAlignment="1">
      <alignment horizontal="center"/>
    </xf>
    <xf numFmtId="0" fontId="69" fillId="0" borderId="1" xfId="0" quotePrefix="1" applyFont="1" applyBorder="1" applyAlignment="1">
      <alignment horizontal="center"/>
    </xf>
    <xf numFmtId="0" fontId="69" fillId="0" borderId="1" xfId="0" quotePrefix="1" applyFont="1" applyBorder="1"/>
    <xf numFmtId="165" fontId="87" fillId="0" borderId="1" xfId="1" applyNumberFormat="1" applyFont="1" applyBorder="1"/>
    <xf numFmtId="0" fontId="57" fillId="0" borderId="1" xfId="0" applyFont="1" applyBorder="1"/>
    <xf numFmtId="0" fontId="40" fillId="0" borderId="1" xfId="0" applyFont="1" applyBorder="1"/>
    <xf numFmtId="2" fontId="58" fillId="0" borderId="0" xfId="0" applyNumberFormat="1" applyFont="1"/>
    <xf numFmtId="165" fontId="69" fillId="0" borderId="8" xfId="1" applyNumberFormat="1" applyFont="1" applyFill="1" applyBorder="1"/>
    <xf numFmtId="0" fontId="40" fillId="0" borderId="1" xfId="0" quotePrefix="1" applyFont="1" applyBorder="1"/>
    <xf numFmtId="165" fontId="31" fillId="0" borderId="8" xfId="1" applyNumberFormat="1" applyFont="1" applyBorder="1"/>
    <xf numFmtId="166" fontId="31" fillId="0" borderId="0" xfId="1" applyNumberFormat="1" applyFont="1" applyFill="1" applyAlignment="1">
      <alignment horizontal="center"/>
    </xf>
    <xf numFmtId="166" fontId="84" fillId="0" borderId="0" xfId="1" applyNumberFormat="1" applyFont="1" applyAlignment="1">
      <alignment horizontal="center"/>
    </xf>
    <xf numFmtId="166" fontId="31" fillId="0" borderId="0" xfId="1" applyNumberFormat="1" applyFont="1" applyAlignment="1">
      <alignment horizontal="center"/>
    </xf>
    <xf numFmtId="0" fontId="31" fillId="0" borderId="1" xfId="0" quotePrefix="1" applyFont="1" applyBorder="1" applyAlignment="1">
      <alignment horizontal="center"/>
    </xf>
    <xf numFmtId="0" fontId="31" fillId="0" borderId="1" xfId="0" applyFont="1" applyBorder="1"/>
    <xf numFmtId="0" fontId="88" fillId="0" borderId="1" xfId="0" applyFont="1" applyBorder="1"/>
    <xf numFmtId="0" fontId="16" fillId="5" borderId="1" xfId="0" applyFont="1" applyFill="1" applyBorder="1"/>
    <xf numFmtId="0" fontId="16" fillId="5" borderId="1" xfId="0" applyFont="1" applyFill="1" applyBorder="1" applyAlignment="1">
      <alignment wrapText="1"/>
    </xf>
    <xf numFmtId="166" fontId="16" fillId="5" borderId="1" xfId="1" applyNumberFormat="1" applyFont="1" applyFill="1" applyBorder="1"/>
    <xf numFmtId="166" fontId="16" fillId="5" borderId="1" xfId="0" applyNumberFormat="1" applyFont="1" applyFill="1" applyBorder="1"/>
    <xf numFmtId="0" fontId="21" fillId="6" borderId="20" xfId="0" applyFont="1" applyFill="1" applyBorder="1" applyAlignment="1">
      <alignment horizontal="center" vertical="center" wrapText="1"/>
    </xf>
    <xf numFmtId="0" fontId="21" fillId="6" borderId="38" xfId="0" applyFont="1" applyFill="1" applyBorder="1" applyAlignment="1">
      <alignment horizontal="center" vertical="center" wrapText="1"/>
    </xf>
    <xf numFmtId="0" fontId="21" fillId="6" borderId="38" xfId="0" applyFont="1" applyFill="1" applyBorder="1" applyAlignment="1">
      <alignment horizontal="center" vertical="top" wrapText="1"/>
    </xf>
    <xf numFmtId="0" fontId="21" fillId="6" borderId="40" xfId="0" applyFont="1" applyFill="1" applyBorder="1" applyAlignment="1">
      <alignment horizontal="center" vertical="center" wrapText="1"/>
    </xf>
    <xf numFmtId="0" fontId="21" fillId="6" borderId="21" xfId="0" applyFont="1" applyFill="1" applyBorder="1" applyAlignment="1">
      <alignment horizontal="center" vertical="center" wrapText="1"/>
    </xf>
    <xf numFmtId="0" fontId="17" fillId="6" borderId="20" xfId="3" applyFont="1" applyFill="1" applyBorder="1" applyAlignment="1">
      <alignment horizontal="center" vertical="justify"/>
    </xf>
    <xf numFmtId="0" fontId="17" fillId="6" borderId="30" xfId="3" applyFont="1" applyFill="1" applyBorder="1" applyAlignment="1">
      <alignment horizontal="center"/>
    </xf>
    <xf numFmtId="0" fontId="17" fillId="6" borderId="30" xfId="3" applyFont="1" applyFill="1" applyBorder="1" applyAlignment="1">
      <alignment horizontal="center" vertical="center"/>
    </xf>
    <xf numFmtId="0" fontId="17" fillId="6" borderId="20" xfId="3" applyFont="1" applyFill="1" applyBorder="1" applyAlignment="1">
      <alignment horizontal="center" vertical="center"/>
    </xf>
    <xf numFmtId="0" fontId="17" fillId="6" borderId="21" xfId="3" applyFont="1" applyFill="1" applyBorder="1" applyAlignment="1">
      <alignment horizontal="center" vertical="center"/>
    </xf>
    <xf numFmtId="0" fontId="54" fillId="0" borderId="35" xfId="10" applyFont="1" applyFill="1" applyBorder="1" applyAlignment="1">
      <alignment horizontal="center" vertical="center"/>
    </xf>
    <xf numFmtId="167" fontId="17" fillId="0" borderId="35" xfId="11" applyNumberFormat="1" applyFont="1" applyFill="1" applyBorder="1" applyAlignment="1">
      <alignment vertical="center"/>
    </xf>
    <xf numFmtId="0" fontId="17" fillId="10" borderId="20" xfId="1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64" fontId="58" fillId="0" borderId="0" xfId="2" applyFont="1"/>
    <xf numFmtId="0" fontId="21" fillId="6" borderId="40" xfId="0" applyFont="1" applyFill="1" applyBorder="1" applyAlignment="1">
      <alignment horizontal="center" vertical="center" wrapText="1"/>
    </xf>
    <xf numFmtId="167" fontId="7" fillId="0" borderId="47" xfId="2" applyNumberFormat="1" applyFont="1" applyBorder="1"/>
    <xf numFmtId="167" fontId="7" fillId="0" borderId="47" xfId="2" applyNumberFormat="1" applyFont="1" applyFill="1" applyBorder="1"/>
    <xf numFmtId="167" fontId="10" fillId="0" borderId="50" xfId="2" applyNumberFormat="1" applyFont="1" applyBorder="1"/>
    <xf numFmtId="167" fontId="10" fillId="0" borderId="50" xfId="0" applyNumberFormat="1" applyFont="1" applyBorder="1"/>
    <xf numFmtId="167" fontId="0" fillId="0" borderId="47" xfId="0" applyNumberFormat="1" applyBorder="1"/>
    <xf numFmtId="0" fontId="21" fillId="0" borderId="0" xfId="0" applyFont="1" applyBorder="1" applyAlignment="1">
      <alignment horizontal="center"/>
    </xf>
    <xf numFmtId="166" fontId="69" fillId="0" borderId="0" xfId="8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166" fontId="17" fillId="0" borderId="0" xfId="8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0" fontId="61" fillId="0" borderId="46" xfId="0" quotePrefix="1" applyNumberFormat="1" applyFont="1" applyBorder="1" applyAlignment="1">
      <alignment horizontal="justify" vertical="top" wrapText="1"/>
    </xf>
    <xf numFmtId="21" fontId="50" fillId="0" borderId="46" xfId="0" quotePrefix="1" applyNumberFormat="1" applyFont="1" applyBorder="1" applyAlignment="1">
      <alignment horizontal="justify" vertical="top" wrapText="1"/>
    </xf>
    <xf numFmtId="0" fontId="70" fillId="0" borderId="1" xfId="0" applyFont="1" applyBorder="1" applyAlignment="1">
      <alignment horizontal="center" vertical="center" wrapText="1"/>
    </xf>
    <xf numFmtId="164" fontId="70" fillId="0" borderId="1" xfId="2" applyFont="1" applyBorder="1" applyAlignment="1">
      <alignment horizontal="center" vertical="center" wrapText="1"/>
    </xf>
    <xf numFmtId="0" fontId="70" fillId="0" borderId="106" xfId="0" applyFont="1" applyBorder="1" applyAlignment="1">
      <alignment horizontal="center" vertical="center"/>
    </xf>
    <xf numFmtId="0" fontId="70" fillId="0" borderId="59" xfId="0" applyFont="1" applyBorder="1"/>
    <xf numFmtId="0" fontId="70" fillId="0" borderId="59" xfId="0" applyNumberFormat="1" applyFont="1" applyBorder="1" applyAlignment="1">
      <alignment horizontal="center"/>
    </xf>
    <xf numFmtId="0" fontId="70" fillId="0" borderId="60" xfId="0" applyFont="1" applyBorder="1"/>
    <xf numFmtId="0" fontId="70" fillId="0" borderId="61" xfId="0" applyFont="1" applyBorder="1"/>
    <xf numFmtId="164" fontId="71" fillId="0" borderId="64" xfId="4" applyFont="1" applyBorder="1" applyAlignment="1">
      <alignment horizontal="center" vertical="center"/>
    </xf>
    <xf numFmtId="0" fontId="71" fillId="0" borderId="107" xfId="0" applyFont="1" applyBorder="1" applyAlignment="1">
      <alignment horizontal="center"/>
    </xf>
    <xf numFmtId="0" fontId="71" fillId="0" borderId="14" xfId="3" applyFont="1" applyBorder="1" applyAlignment="1">
      <alignment vertical="center"/>
    </xf>
    <xf numFmtId="164" fontId="71" fillId="0" borderId="14" xfId="4" applyFont="1" applyBorder="1" applyAlignment="1">
      <alignment horizontal="center" vertical="center"/>
    </xf>
    <xf numFmtId="164" fontId="71" fillId="0" borderId="66" xfId="4" applyFont="1" applyBorder="1" applyAlignment="1">
      <alignment horizontal="center" vertical="center"/>
    </xf>
    <xf numFmtId="164" fontId="71" fillId="0" borderId="67" xfId="4" applyFont="1" applyBorder="1" applyAlignment="1">
      <alignment horizontal="center" vertical="center"/>
    </xf>
    <xf numFmtId="0" fontId="71" fillId="0" borderId="108" xfId="0" applyFont="1" applyBorder="1" applyAlignment="1">
      <alignment horizontal="center"/>
    </xf>
    <xf numFmtId="0" fontId="71" fillId="0" borderId="17" xfId="0" applyFont="1" applyBorder="1" applyAlignment="1">
      <alignment horizontal="center"/>
    </xf>
    <xf numFmtId="0" fontId="71" fillId="0" borderId="17" xfId="3" applyFont="1" applyBorder="1" applyAlignment="1">
      <alignment vertical="center"/>
    </xf>
    <xf numFmtId="164" fontId="71" fillId="0" borderId="17" xfId="4" applyFont="1" applyBorder="1" applyAlignment="1">
      <alignment horizontal="center" vertical="center"/>
    </xf>
    <xf numFmtId="0" fontId="0" fillId="0" borderId="17" xfId="0" applyBorder="1"/>
    <xf numFmtId="0" fontId="71" fillId="0" borderId="17" xfId="0" applyFont="1" applyBorder="1" applyAlignment="1">
      <alignment horizontal="center" wrapText="1"/>
    </xf>
    <xf numFmtId="0" fontId="71" fillId="0" borderId="17" xfId="3" applyFont="1" applyBorder="1" applyAlignment="1">
      <alignment vertical="center" wrapText="1"/>
    </xf>
    <xf numFmtId="0" fontId="71" fillId="0" borderId="64" xfId="3" applyFont="1" applyBorder="1" applyAlignment="1">
      <alignment vertical="center"/>
    </xf>
    <xf numFmtId="0" fontId="70" fillId="0" borderId="3" xfId="0" applyFont="1" applyBorder="1" applyAlignment="1">
      <alignment horizontal="center" vertical="center"/>
    </xf>
    <xf numFmtId="0" fontId="70" fillId="0" borderId="109" xfId="3" applyFont="1" applyBorder="1" applyAlignment="1">
      <alignment horizontal="center" vertical="center"/>
    </xf>
    <xf numFmtId="164" fontId="70" fillId="0" borderId="94" xfId="4" applyFont="1" applyBorder="1" applyAlignment="1">
      <alignment horizontal="center" vertical="center"/>
    </xf>
    <xf numFmtId="0" fontId="70" fillId="0" borderId="94" xfId="4" applyNumberFormat="1" applyFont="1" applyBorder="1" applyAlignment="1">
      <alignment horizontal="right" vertical="center"/>
    </xf>
    <xf numFmtId="164" fontId="70" fillId="0" borderId="109" xfId="4" applyFont="1" applyBorder="1" applyAlignment="1">
      <alignment horizontal="center" vertical="center"/>
    </xf>
    <xf numFmtId="164" fontId="70" fillId="16" borderId="96" xfId="4" applyFont="1" applyFill="1" applyBorder="1" applyAlignment="1">
      <alignment horizontal="center" vertical="center"/>
    </xf>
    <xf numFmtId="164" fontId="70" fillId="0" borderId="110" xfId="4" applyFont="1" applyBorder="1" applyAlignment="1">
      <alignment horizontal="center" vertical="center"/>
    </xf>
    <xf numFmtId="164" fontId="71" fillId="0" borderId="111" xfId="4" applyFont="1" applyBorder="1" applyAlignment="1">
      <alignment horizontal="center" vertical="center"/>
    </xf>
    <xf numFmtId="0" fontId="71" fillId="0" borderId="104" xfId="0" applyFont="1" applyBorder="1" applyAlignment="1">
      <alignment horizontal="center"/>
    </xf>
    <xf numFmtId="0" fontId="71" fillId="0" borderId="4" xfId="3" applyFont="1" applyBorder="1" applyAlignment="1">
      <alignment vertical="center"/>
    </xf>
    <xf numFmtId="164" fontId="71" fillId="0" borderId="4" xfId="4" applyFont="1" applyBorder="1" applyAlignment="1">
      <alignment horizontal="center" vertical="center"/>
    </xf>
    <xf numFmtId="0" fontId="71" fillId="0" borderId="91" xfId="4" applyNumberFormat="1" applyFont="1" applyBorder="1" applyAlignment="1">
      <alignment horizontal="right" vertical="center"/>
    </xf>
    <xf numFmtId="164" fontId="71" fillId="0" borderId="76" xfId="4" applyFont="1" applyBorder="1" applyAlignment="1">
      <alignment horizontal="center" vertical="center"/>
    </xf>
    <xf numFmtId="164" fontId="71" fillId="0" borderId="59" xfId="4" applyFont="1" applyBorder="1" applyAlignment="1">
      <alignment horizontal="center" vertical="center"/>
    </xf>
    <xf numFmtId="0" fontId="71" fillId="0" borderId="94" xfId="4" applyNumberFormat="1" applyFont="1" applyBorder="1" applyAlignment="1">
      <alignment horizontal="right" vertical="center"/>
    </xf>
    <xf numFmtId="0" fontId="71" fillId="0" borderId="14" xfId="4" applyNumberFormat="1" applyFont="1" applyBorder="1" applyAlignment="1">
      <alignment horizontal="right" vertical="center"/>
    </xf>
    <xf numFmtId="164" fontId="71" fillId="0" borderId="61" xfId="4" applyFont="1" applyBorder="1" applyAlignment="1">
      <alignment horizontal="center" vertical="center"/>
    </xf>
    <xf numFmtId="164" fontId="71" fillId="0" borderId="112" xfId="4" applyFont="1" applyBorder="1" applyAlignment="1">
      <alignment horizontal="center" vertical="center"/>
    </xf>
    <xf numFmtId="164" fontId="70" fillId="0" borderId="113" xfId="4" applyFont="1" applyBorder="1" applyAlignment="1">
      <alignment horizontal="center" vertical="center"/>
    </xf>
    <xf numFmtId="164" fontId="70" fillId="16" borderId="71" xfId="4" applyFont="1" applyFill="1" applyBorder="1" applyAlignment="1">
      <alignment horizontal="center" vertical="center"/>
    </xf>
    <xf numFmtId="0" fontId="71" fillId="4" borderId="100" xfId="0" applyFont="1" applyFill="1" applyBorder="1" applyAlignment="1">
      <alignment horizontal="center"/>
    </xf>
    <xf numFmtId="0" fontId="71" fillId="4" borderId="11" xfId="0" applyFont="1" applyFill="1" applyBorder="1"/>
    <xf numFmtId="0" fontId="71" fillId="4" borderId="11" xfId="0" applyFont="1" applyFill="1" applyBorder="1" applyAlignment="1">
      <alignment horizontal="center"/>
    </xf>
    <xf numFmtId="0" fontId="71" fillId="4" borderId="11" xfId="0" applyNumberFormat="1" applyFont="1" applyFill="1" applyBorder="1" applyAlignment="1">
      <alignment horizontal="right"/>
    </xf>
    <xf numFmtId="164" fontId="71" fillId="4" borderId="64" xfId="4" applyFont="1" applyFill="1" applyBorder="1" applyAlignment="1">
      <alignment horizontal="center" vertical="center"/>
    </xf>
    <xf numFmtId="164" fontId="71" fillId="4" borderId="11" xfId="4" applyFont="1" applyFill="1" applyBorder="1" applyAlignment="1">
      <alignment horizontal="center" vertical="center"/>
    </xf>
    <xf numFmtId="164" fontId="71" fillId="4" borderId="65" xfId="4" applyFont="1" applyFill="1" applyBorder="1" applyAlignment="1">
      <alignment horizontal="center" vertical="center"/>
    </xf>
    <xf numFmtId="0" fontId="71" fillId="4" borderId="107" xfId="0" applyFont="1" applyFill="1" applyBorder="1" applyAlignment="1">
      <alignment horizontal="center"/>
    </xf>
    <xf numFmtId="0" fontId="71" fillId="4" borderId="14" xfId="0" applyFont="1" applyFill="1" applyBorder="1"/>
    <xf numFmtId="0" fontId="71" fillId="4" borderId="14" xfId="0" applyFont="1" applyFill="1" applyBorder="1" applyAlignment="1">
      <alignment horizontal="center"/>
    </xf>
    <xf numFmtId="0" fontId="71" fillId="4" borderId="14" xfId="0" applyNumberFormat="1" applyFont="1" applyFill="1" applyBorder="1" applyAlignment="1">
      <alignment horizontal="right"/>
    </xf>
    <xf numFmtId="164" fontId="71" fillId="4" borderId="14" xfId="4" applyFont="1" applyFill="1" applyBorder="1" applyAlignment="1">
      <alignment horizontal="center" vertical="center"/>
    </xf>
    <xf numFmtId="166" fontId="71" fillId="4" borderId="68" xfId="1" applyNumberFormat="1" applyFont="1" applyFill="1" applyBorder="1" applyAlignment="1">
      <alignment horizontal="center"/>
    </xf>
    <xf numFmtId="164" fontId="71" fillId="4" borderId="67" xfId="4" applyFont="1" applyFill="1" applyBorder="1" applyAlignment="1">
      <alignment horizontal="center" vertical="center"/>
    </xf>
    <xf numFmtId="0" fontId="71" fillId="4" borderId="106" xfId="0" applyFont="1" applyFill="1" applyBorder="1" applyAlignment="1">
      <alignment horizontal="center"/>
    </xf>
    <xf numFmtId="0" fontId="71" fillId="4" borderId="4" xfId="0" applyFont="1" applyFill="1" applyBorder="1"/>
    <xf numFmtId="0" fontId="71" fillId="4" borderId="59" xfId="0" applyFont="1" applyFill="1" applyBorder="1" applyAlignment="1">
      <alignment horizontal="center"/>
    </xf>
    <xf numFmtId="0" fontId="71" fillId="4" borderId="59" xfId="0" applyNumberFormat="1" applyFont="1" applyFill="1" applyBorder="1" applyAlignment="1">
      <alignment horizontal="right"/>
    </xf>
    <xf numFmtId="164" fontId="71" fillId="4" borderId="17" xfId="4" applyFont="1" applyFill="1" applyBorder="1" applyAlignment="1">
      <alignment horizontal="center" vertical="center"/>
    </xf>
    <xf numFmtId="164" fontId="71" fillId="4" borderId="59" xfId="4" applyFont="1" applyFill="1" applyBorder="1" applyAlignment="1">
      <alignment horizontal="center" vertical="center"/>
    </xf>
    <xf numFmtId="166" fontId="71" fillId="4" borderId="14" xfId="1" applyNumberFormat="1" applyFont="1" applyFill="1" applyBorder="1" applyAlignment="1">
      <alignment horizontal="center"/>
    </xf>
    <xf numFmtId="164" fontId="71" fillId="4" borderId="61" xfId="4" applyFont="1" applyFill="1" applyBorder="1" applyAlignment="1">
      <alignment horizontal="center" vertical="center"/>
    </xf>
    <xf numFmtId="0" fontId="71" fillId="4" borderId="104" xfId="0" applyFont="1" applyFill="1" applyBorder="1" applyAlignment="1">
      <alignment horizontal="center"/>
    </xf>
    <xf numFmtId="0" fontId="71" fillId="4" borderId="101" xfId="0" applyFont="1" applyFill="1" applyBorder="1" applyAlignment="1">
      <alignment horizontal="center"/>
    </xf>
    <xf numFmtId="0" fontId="71" fillId="4" borderId="68" xfId="0" applyFont="1" applyFill="1" applyBorder="1"/>
    <xf numFmtId="0" fontId="71" fillId="4" borderId="68" xfId="0" applyFont="1" applyFill="1" applyBorder="1" applyAlignment="1">
      <alignment horizontal="center"/>
    </xf>
    <xf numFmtId="0" fontId="71" fillId="4" borderId="68" xfId="0" applyNumberFormat="1" applyFont="1" applyFill="1" applyBorder="1" applyAlignment="1">
      <alignment horizontal="right"/>
    </xf>
    <xf numFmtId="164" fontId="71" fillId="4" borderId="74" xfId="4" applyFont="1" applyFill="1" applyBorder="1" applyAlignment="1">
      <alignment horizontal="center" vertical="center"/>
    </xf>
    <xf numFmtId="164" fontId="71" fillId="4" borderId="68" xfId="4" applyFont="1" applyFill="1" applyBorder="1" applyAlignment="1">
      <alignment horizontal="center" vertical="center"/>
    </xf>
    <xf numFmtId="164" fontId="71" fillId="4" borderId="69" xfId="4" applyFont="1" applyFill="1" applyBorder="1" applyAlignment="1">
      <alignment horizontal="center" vertical="center"/>
    </xf>
    <xf numFmtId="0" fontId="70" fillId="4" borderId="102" xfId="0" applyFont="1" applyFill="1" applyBorder="1" applyAlignment="1">
      <alignment horizontal="center" vertical="center"/>
    </xf>
    <xf numFmtId="0" fontId="70" fillId="4" borderId="70" xfId="0" applyFont="1" applyFill="1" applyBorder="1" applyAlignment="1">
      <alignment horizontal="center" vertical="center"/>
    </xf>
    <xf numFmtId="0" fontId="70" fillId="4" borderId="70" xfId="0" applyNumberFormat="1" applyFont="1" applyFill="1" applyBorder="1" applyAlignment="1">
      <alignment horizontal="center" vertical="center"/>
    </xf>
    <xf numFmtId="0" fontId="70" fillId="4" borderId="113" xfId="0" applyFont="1" applyFill="1" applyBorder="1" applyAlignment="1">
      <alignment horizontal="center" vertical="center"/>
    </xf>
    <xf numFmtId="166" fontId="70" fillId="4" borderId="70" xfId="1" applyNumberFormat="1" applyFont="1" applyFill="1" applyBorder="1" applyAlignment="1">
      <alignment horizontal="center" vertical="center"/>
    </xf>
    <xf numFmtId="164" fontId="70" fillId="16" borderId="71" xfId="0" applyNumberFormat="1" applyFont="1" applyFill="1" applyBorder="1" applyAlignment="1">
      <alignment horizontal="center" vertical="center"/>
    </xf>
    <xf numFmtId="0" fontId="70" fillId="0" borderId="110" xfId="0" applyFont="1" applyBorder="1" applyAlignment="1">
      <alignment horizontal="center"/>
    </xf>
    <xf numFmtId="164" fontId="71" fillId="0" borderId="74" xfId="2" applyFont="1" applyBorder="1" applyAlignment="1">
      <alignment horizontal="center"/>
    </xf>
    <xf numFmtId="164" fontId="71" fillId="0" borderId="68" xfId="2" applyFont="1" applyBorder="1" applyAlignment="1">
      <alignment horizontal="center"/>
    </xf>
    <xf numFmtId="164" fontId="71" fillId="0" borderId="69" xfId="2" applyFont="1" applyBorder="1" applyAlignment="1">
      <alignment horizontal="center"/>
    </xf>
    <xf numFmtId="0" fontId="71" fillId="0" borderId="113" xfId="0" applyFont="1" applyBorder="1" applyAlignment="1">
      <alignment horizontal="center" vertical="center"/>
    </xf>
    <xf numFmtId="164" fontId="70" fillId="16" borderId="71" xfId="2" applyFont="1" applyFill="1" applyBorder="1" applyAlignment="1">
      <alignment horizontal="center" vertical="center"/>
    </xf>
    <xf numFmtId="0" fontId="70" fillId="0" borderId="113" xfId="0" applyFont="1" applyBorder="1" applyAlignment="1">
      <alignment horizontal="center" vertical="center"/>
    </xf>
    <xf numFmtId="164" fontId="34" fillId="0" borderId="10" xfId="2" applyFont="1" applyBorder="1"/>
    <xf numFmtId="167" fontId="34" fillId="0" borderId="10" xfId="2" applyNumberFormat="1" applyFont="1" applyBorder="1"/>
    <xf numFmtId="165" fontId="23" fillId="0" borderId="1" xfId="1" applyNumberFormat="1" applyFont="1" applyBorder="1"/>
    <xf numFmtId="165" fontId="23" fillId="0" borderId="1" xfId="1" applyNumberFormat="1" applyFont="1" applyBorder="1" applyAlignment="1">
      <alignment horizontal="left" vertical="top"/>
    </xf>
    <xf numFmtId="0" fontId="18" fillId="0" borderId="1" xfId="0" applyFont="1" applyBorder="1" applyAlignment="1">
      <alignment vertical="center"/>
    </xf>
    <xf numFmtId="165" fontId="18" fillId="0" borderId="1" xfId="0" applyNumberFormat="1" applyFont="1" applyBorder="1" applyAlignment="1">
      <alignment vertical="center"/>
    </xf>
    <xf numFmtId="165" fontId="23" fillId="0" borderId="1" xfId="1" applyNumberFormat="1" applyFont="1" applyBorder="1" applyAlignment="1">
      <alignment horizontal="left" vertical="center"/>
    </xf>
    <xf numFmtId="164" fontId="19" fillId="0" borderId="0" xfId="2" applyNumberFormat="1" applyFont="1" applyFill="1" applyAlignment="1">
      <alignment horizontal="center"/>
    </xf>
    <xf numFmtId="166" fontId="69" fillId="0" borderId="0" xfId="8" applyNumberFormat="1" applyFont="1" applyBorder="1" applyAlignment="1"/>
    <xf numFmtId="167" fontId="19" fillId="0" borderId="1" xfId="2" applyNumberFormat="1" applyFont="1" applyBorder="1"/>
    <xf numFmtId="164" fontId="4" fillId="0" borderId="0" xfId="2" applyFont="1"/>
    <xf numFmtId="0" fontId="89" fillId="0" borderId="1" xfId="0" applyFont="1" applyBorder="1" applyAlignment="1">
      <alignment vertical="center"/>
    </xf>
    <xf numFmtId="0" fontId="89" fillId="0" borderId="1" xfId="0" applyFont="1" applyBorder="1" applyAlignment="1">
      <alignment horizontal="center" vertical="center" wrapText="1"/>
    </xf>
    <xf numFmtId="164" fontId="89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/>
    </xf>
    <xf numFmtId="164" fontId="4" fillId="0" borderId="1" xfId="2" applyFont="1" applyBorder="1"/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164" fontId="10" fillId="0" borderId="16" xfId="2" applyFont="1" applyBorder="1"/>
    <xf numFmtId="0" fontId="0" fillId="0" borderId="3" xfId="0" applyBorder="1" applyAlignment="1">
      <alignment horizontal="center"/>
    </xf>
    <xf numFmtId="164" fontId="4" fillId="0" borderId="3" xfId="2" applyFont="1" applyBorder="1"/>
    <xf numFmtId="0" fontId="9" fillId="0" borderId="1" xfId="0" applyFont="1" applyBorder="1" applyAlignment="1">
      <alignment horizontal="center" vertical="top"/>
    </xf>
    <xf numFmtId="164" fontId="4" fillId="0" borderId="1" xfId="2" applyNumberFormat="1" applyFont="1" applyBorder="1"/>
    <xf numFmtId="164" fontId="4" fillId="0" borderId="1" xfId="2" applyNumberFormat="1" applyFont="1" applyFill="1" applyBorder="1"/>
    <xf numFmtId="164" fontId="10" fillId="0" borderId="16" xfId="2" applyNumberFormat="1" applyFont="1" applyBorder="1"/>
    <xf numFmtId="0" fontId="9" fillId="0" borderId="3" xfId="0" applyFont="1" applyBorder="1" applyAlignment="1">
      <alignment horizontal="center"/>
    </xf>
    <xf numFmtId="164" fontId="10" fillId="0" borderId="3" xfId="2" applyNumberFormat="1" applyFont="1" applyBorder="1"/>
    <xf numFmtId="164" fontId="0" fillId="0" borderId="1" xfId="0" applyNumberFormat="1" applyBorder="1"/>
    <xf numFmtId="164" fontId="9" fillId="0" borderId="8" xfId="2" applyFont="1" applyBorder="1"/>
    <xf numFmtId="0" fontId="8" fillId="0" borderId="16" xfId="0" applyFont="1" applyBorder="1" applyAlignment="1">
      <alignment horizontal="center"/>
    </xf>
    <xf numFmtId="164" fontId="8" fillId="0" borderId="16" xfId="2" applyFont="1" applyBorder="1"/>
    <xf numFmtId="164" fontId="8" fillId="0" borderId="24" xfId="2" applyFont="1" applyBorder="1"/>
    <xf numFmtId="0" fontId="8" fillId="0" borderId="26" xfId="0" applyFont="1" applyBorder="1"/>
    <xf numFmtId="0" fontId="8" fillId="0" borderId="16" xfId="0" applyFont="1" applyBorder="1"/>
    <xf numFmtId="164" fontId="10" fillId="0" borderId="16" xfId="0" applyNumberFormat="1" applyFont="1" applyBorder="1"/>
    <xf numFmtId="0" fontId="0" fillId="0" borderId="2" xfId="0" applyBorder="1" applyAlignment="1">
      <alignment horizontal="center"/>
    </xf>
    <xf numFmtId="164" fontId="4" fillId="0" borderId="2" xfId="2" applyFont="1" applyBorder="1"/>
    <xf numFmtId="164" fontId="4" fillId="0" borderId="5" xfId="2" applyFont="1" applyBorder="1"/>
    <xf numFmtId="0" fontId="0" fillId="0" borderId="7" xfId="0" applyBorder="1"/>
    <xf numFmtId="0" fontId="0" fillId="0" borderId="2" xfId="0" applyBorder="1"/>
    <xf numFmtId="164" fontId="10" fillId="0" borderId="2" xfId="0" applyNumberFormat="1" applyFont="1" applyBorder="1"/>
    <xf numFmtId="164" fontId="4" fillId="0" borderId="1" xfId="2" applyFont="1" applyFill="1" applyBorder="1"/>
    <xf numFmtId="164" fontId="4" fillId="0" borderId="0" xfId="2" applyFont="1" applyFill="1"/>
    <xf numFmtId="164" fontId="4" fillId="0" borderId="16" xfId="2" applyFont="1" applyBorder="1"/>
    <xf numFmtId="164" fontId="9" fillId="0" borderId="13" xfId="2" applyFont="1" applyBorder="1"/>
    <xf numFmtId="164" fontId="0" fillId="0" borderId="3" xfId="0" applyNumberFormat="1" applyBorder="1"/>
    <xf numFmtId="164" fontId="4" fillId="0" borderId="3" xfId="2" applyNumberFormat="1" applyFont="1" applyBorder="1"/>
    <xf numFmtId="164" fontId="4" fillId="0" borderId="4" xfId="2" applyFont="1" applyBorder="1"/>
    <xf numFmtId="164" fontId="4" fillId="0" borderId="17" xfId="2" applyFont="1" applyBorder="1"/>
    <xf numFmtId="0" fontId="0" fillId="0" borderId="28" xfId="0" applyBorder="1"/>
    <xf numFmtId="164" fontId="10" fillId="0" borderId="4" xfId="0" applyNumberFormat="1" applyFont="1" applyBorder="1"/>
    <xf numFmtId="164" fontId="4" fillId="0" borderId="8" xfId="2" applyFont="1" applyBorder="1" applyAlignment="1"/>
    <xf numFmtId="0" fontId="0" fillId="0" borderId="9" xfId="0" applyBorder="1" applyAlignment="1"/>
    <xf numFmtId="167" fontId="4" fillId="0" borderId="1" xfId="2" applyNumberFormat="1" applyFont="1" applyBorder="1"/>
    <xf numFmtId="164" fontId="10" fillId="0" borderId="1" xfId="0" applyNumberFormat="1" applyFont="1" applyBorder="1"/>
    <xf numFmtId="164" fontId="0" fillId="0" borderId="8" xfId="2" applyFont="1" applyBorder="1" applyAlignment="1"/>
    <xf numFmtId="164" fontId="8" fillId="0" borderId="1" xfId="0" applyNumberFormat="1" applyFont="1" applyBorder="1"/>
    <xf numFmtId="164" fontId="4" fillId="0" borderId="1" xfId="2" applyFont="1" applyBorder="1" applyAlignment="1">
      <alignment horizontal="center"/>
    </xf>
    <xf numFmtId="164" fontId="10" fillId="0" borderId="3" xfId="0" applyNumberFormat="1" applyFont="1" applyBorder="1"/>
    <xf numFmtId="164" fontId="8" fillId="0" borderId="3" xfId="0" applyNumberFormat="1" applyFont="1" applyBorder="1"/>
    <xf numFmtId="164" fontId="4" fillId="0" borderId="24" xfId="2" applyFont="1" applyBorder="1"/>
    <xf numFmtId="164" fontId="4" fillId="0" borderId="25" xfId="2" applyFont="1" applyBorder="1"/>
    <xf numFmtId="0" fontId="45" fillId="0" borderId="0" xfId="0" applyFont="1"/>
    <xf numFmtId="164" fontId="4" fillId="0" borderId="0" xfId="2" applyFont="1" applyBorder="1"/>
    <xf numFmtId="164" fontId="0" fillId="0" borderId="4" xfId="0" applyNumberFormat="1" applyBorder="1"/>
    <xf numFmtId="164" fontId="4" fillId="0" borderId="1" xfId="2" quotePrefix="1" applyFont="1" applyBorder="1"/>
    <xf numFmtId="164" fontId="0" fillId="0" borderId="0" xfId="2" applyFont="1" applyAlignment="1">
      <alignment vertical="top" wrapText="1"/>
    </xf>
    <xf numFmtId="0" fontId="39" fillId="0" borderId="1" xfId="0" applyFont="1" applyBorder="1" applyAlignment="1">
      <alignment horizontal="center" wrapText="1"/>
    </xf>
    <xf numFmtId="0" fontId="39" fillId="0" borderId="1" xfId="0" applyFont="1" applyBorder="1" applyAlignment="1">
      <alignment horizontal="left" wrapText="1"/>
    </xf>
    <xf numFmtId="0" fontId="39" fillId="0" borderId="1" xfId="0" applyFont="1" applyBorder="1" applyAlignment="1">
      <alignment horizontal="left"/>
    </xf>
    <xf numFmtId="0" fontId="39" fillId="0" borderId="1" xfId="0" applyFont="1" applyBorder="1" applyAlignment="1">
      <alignment horizontal="justify" wrapText="1"/>
    </xf>
    <xf numFmtId="164" fontId="3" fillId="0" borderId="1" xfId="2" applyFont="1" applyBorder="1"/>
    <xf numFmtId="164" fontId="3" fillId="0" borderId="1" xfId="2" applyNumberFormat="1" applyFont="1" applyBorder="1"/>
    <xf numFmtId="0" fontId="17" fillId="10" borderId="20" xfId="10" applyFont="1" applyFill="1" applyBorder="1" applyAlignment="1">
      <alignment horizontal="center" vertical="center"/>
    </xf>
    <xf numFmtId="166" fontId="17" fillId="0" borderId="0" xfId="8" applyNumberFormat="1" applyFont="1" applyBorder="1" applyAlignment="1">
      <alignment horizontal="center"/>
    </xf>
    <xf numFmtId="164" fontId="2" fillId="0" borderId="1" xfId="2" applyFont="1" applyBorder="1"/>
    <xf numFmtId="164" fontId="7" fillId="0" borderId="2" xfId="2" applyFont="1" applyBorder="1"/>
    <xf numFmtId="167" fontId="0" fillId="0" borderId="2" xfId="2" applyNumberFormat="1" applyFont="1" applyBorder="1"/>
    <xf numFmtId="167" fontId="4" fillId="0" borderId="2" xfId="2" applyNumberFormat="1" applyFont="1" applyBorder="1"/>
    <xf numFmtId="164" fontId="7" fillId="0" borderId="2" xfId="2" applyFont="1" applyFill="1" applyBorder="1"/>
    <xf numFmtId="0" fontId="0" fillId="0" borderId="2" xfId="0" applyFill="1" applyBorder="1"/>
    <xf numFmtId="167" fontId="0" fillId="0" borderId="2" xfId="2" applyNumberFormat="1" applyFont="1" applyFill="1" applyBorder="1"/>
    <xf numFmtId="167" fontId="7" fillId="0" borderId="114" xfId="2" applyNumberFormat="1" applyFont="1" applyFill="1" applyBorder="1"/>
    <xf numFmtId="164" fontId="4" fillId="0" borderId="13" xfId="2" applyFont="1" applyBorder="1"/>
    <xf numFmtId="164" fontId="4" fillId="0" borderId="27" xfId="2" applyFont="1" applyBorder="1"/>
    <xf numFmtId="164" fontId="9" fillId="0" borderId="16" xfId="2" applyFont="1" applyBorder="1"/>
    <xf numFmtId="0" fontId="9" fillId="0" borderId="16" xfId="0" applyFont="1" applyBorder="1"/>
    <xf numFmtId="167" fontId="9" fillId="0" borderId="16" xfId="0" applyNumberFormat="1" applyFont="1" applyBorder="1"/>
    <xf numFmtId="0" fontId="0" fillId="0" borderId="0" xfId="0" applyBorder="1" applyAlignment="1">
      <alignment horizontal="center"/>
    </xf>
    <xf numFmtId="167" fontId="10" fillId="0" borderId="1" xfId="0" applyNumberFormat="1" applyFont="1" applyBorder="1"/>
    <xf numFmtId="165" fontId="54" fillId="0" borderId="81" xfId="1" applyFont="1" applyBorder="1" applyAlignment="1">
      <alignment horizontal="right"/>
    </xf>
    <xf numFmtId="0" fontId="54" fillId="0" borderId="108" xfId="3" applyFont="1" applyBorder="1"/>
    <xf numFmtId="0" fontId="54" fillId="0" borderId="72" xfId="3" applyFont="1" applyBorder="1" applyAlignment="1"/>
    <xf numFmtId="0" fontId="54" fillId="0" borderId="108" xfId="3" quotePrefix="1" applyFont="1" applyBorder="1" applyAlignment="1">
      <alignment horizontal="center"/>
    </xf>
    <xf numFmtId="165" fontId="54" fillId="0" borderId="0" xfId="1" applyFont="1"/>
    <xf numFmtId="0" fontId="54" fillId="0" borderId="35" xfId="0" applyFont="1" applyBorder="1" applyAlignment="1">
      <alignment horizontal="left" vertical="center"/>
    </xf>
    <xf numFmtId="0" fontId="54" fillId="0" borderId="35" xfId="0" applyFont="1" applyBorder="1" applyAlignment="1">
      <alignment vertical="center"/>
    </xf>
    <xf numFmtId="165" fontId="54" fillId="0" borderId="35" xfId="6" applyNumberFormat="1" applyFont="1" applyBorder="1" applyAlignment="1">
      <alignment vertical="center"/>
    </xf>
    <xf numFmtId="165" fontId="54" fillId="0" borderId="31" xfId="6" applyNumberFormat="1" applyFont="1" applyBorder="1" applyAlignment="1">
      <alignment vertical="center"/>
    </xf>
    <xf numFmtId="165" fontId="54" fillId="0" borderId="35" xfId="6" applyFont="1" applyBorder="1" applyAlignment="1">
      <alignment vertical="center"/>
    </xf>
    <xf numFmtId="165" fontId="54" fillId="0" borderId="35" xfId="6" applyNumberFormat="1" applyFont="1" applyBorder="1" applyAlignment="1">
      <alignment vertical="center" wrapText="1"/>
    </xf>
    <xf numFmtId="0" fontId="77" fillId="0" borderId="0" xfId="0" applyFont="1" applyBorder="1"/>
    <xf numFmtId="0" fontId="77" fillId="0" borderId="0" xfId="0" applyFont="1" applyBorder="1" applyAlignment="1">
      <alignment vertical="top"/>
    </xf>
    <xf numFmtId="165" fontId="77" fillId="0" borderId="0" xfId="0" applyNumberFormat="1" applyFont="1" applyBorder="1" applyAlignment="1">
      <alignment vertical="top"/>
    </xf>
    <xf numFmtId="43" fontId="77" fillId="0" borderId="0" xfId="0" applyNumberFormat="1" applyFont="1" applyBorder="1" applyAlignment="1">
      <alignment vertical="top"/>
    </xf>
    <xf numFmtId="0" fontId="77" fillId="0" borderId="0" xfId="0" applyFont="1" applyBorder="1" applyAlignment="1">
      <alignment vertical="center"/>
    </xf>
    <xf numFmtId="43" fontId="77" fillId="0" borderId="0" xfId="0" applyNumberFormat="1" applyFont="1" applyBorder="1" applyAlignment="1">
      <alignment vertical="center"/>
    </xf>
    <xf numFmtId="3" fontId="79" fillId="0" borderId="0" xfId="0" applyNumberFormat="1" applyFont="1" applyBorder="1" applyAlignment="1">
      <alignment horizontal="right" vertical="top"/>
    </xf>
    <xf numFmtId="165" fontId="77" fillId="0" borderId="0" xfId="0" applyNumberFormat="1" applyFont="1" applyBorder="1"/>
    <xf numFmtId="4" fontId="80" fillId="0" borderId="0" xfId="0" applyNumberFormat="1" applyFont="1" applyBorder="1" applyAlignment="1">
      <alignment horizontal="right" vertical="top"/>
    </xf>
    <xf numFmtId="167" fontId="77" fillId="0" borderId="0" xfId="2" applyNumberFormat="1" applyFont="1" applyBorder="1"/>
    <xf numFmtId="165" fontId="58" fillId="0" borderId="1" xfId="1" applyNumberFormat="1" applyFont="1" applyBorder="1"/>
    <xf numFmtId="0" fontId="81" fillId="0" borderId="1" xfId="0" applyFont="1" applyBorder="1" applyAlignment="1">
      <alignment horizontal="center" vertical="center"/>
    </xf>
    <xf numFmtId="164" fontId="81" fillId="0" borderId="1" xfId="2" applyFont="1" applyBorder="1" applyAlignment="1">
      <alignment horizontal="center" vertical="center"/>
    </xf>
    <xf numFmtId="0" fontId="81" fillId="0" borderId="1" xfId="0" quotePrefix="1" applyFont="1" applyBorder="1"/>
    <xf numFmtId="0" fontId="81" fillId="0" borderId="1" xfId="0" applyFont="1" applyBorder="1"/>
    <xf numFmtId="164" fontId="81" fillId="0" borderId="1" xfId="2" applyFont="1" applyBorder="1"/>
    <xf numFmtId="167" fontId="77" fillId="0" borderId="1" xfId="2" applyNumberFormat="1" applyFont="1" applyBorder="1"/>
    <xf numFmtId="43" fontId="81" fillId="0" borderId="1" xfId="0" applyNumberFormat="1" applyFont="1" applyBorder="1"/>
    <xf numFmtId="0" fontId="77" fillId="0" borderId="1" xfId="0" applyFont="1" applyBorder="1"/>
    <xf numFmtId="43" fontId="77" fillId="0" borderId="1" xfId="0" applyNumberFormat="1" applyFont="1" applyBorder="1"/>
    <xf numFmtId="167" fontId="81" fillId="0" borderId="1" xfId="2" applyNumberFormat="1" applyFont="1" applyBorder="1"/>
    <xf numFmtId="164" fontId="77" fillId="0" borderId="1" xfId="2" applyFont="1" applyBorder="1"/>
    <xf numFmtId="2" fontId="77" fillId="0" borderId="1" xfId="2" applyNumberFormat="1" applyFont="1" applyBorder="1"/>
    <xf numFmtId="0" fontId="90" fillId="0" borderId="1" xfId="0" applyFont="1" applyBorder="1"/>
    <xf numFmtId="167" fontId="90" fillId="0" borderId="1" xfId="2" applyNumberFormat="1" applyFont="1" applyBorder="1"/>
    <xf numFmtId="43" fontId="90" fillId="0" borderId="1" xfId="0" applyNumberFormat="1" applyFont="1" applyBorder="1"/>
    <xf numFmtId="164" fontId="24" fillId="0" borderId="0" xfId="2" applyFont="1"/>
    <xf numFmtId="0" fontId="19" fillId="0" borderId="1" xfId="0" applyFont="1" applyBorder="1" applyAlignment="1">
      <alignment horizontal="center" vertical="center" wrapText="1"/>
    </xf>
    <xf numFmtId="164" fontId="58" fillId="0" borderId="0" xfId="2" applyFont="1" applyBorder="1" applyAlignment="1">
      <alignment vertical="top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164" fontId="58" fillId="0" borderId="0" xfId="2" applyFont="1" applyAlignment="1">
      <alignment vertical="top"/>
    </xf>
    <xf numFmtId="0" fontId="0" fillId="0" borderId="23" xfId="0" applyBorder="1"/>
    <xf numFmtId="3" fontId="91" fillId="0" borderId="19" xfId="0" applyNumberFormat="1" applyFont="1" applyBorder="1" applyAlignment="1">
      <alignment vertical="center"/>
    </xf>
    <xf numFmtId="167" fontId="24" fillId="0" borderId="1" xfId="2" applyNumberFormat="1" applyFont="1" applyBorder="1"/>
    <xf numFmtId="165" fontId="19" fillId="0" borderId="3" xfId="1" applyFont="1" applyBorder="1"/>
    <xf numFmtId="165" fontId="54" fillId="0" borderId="1" xfId="1" applyFont="1" applyBorder="1" applyAlignment="1">
      <alignment vertical="top"/>
    </xf>
    <xf numFmtId="0" fontId="26" fillId="0" borderId="1" xfId="0" applyFont="1" applyBorder="1" applyAlignment="1">
      <alignment horizontal="center" vertical="top" wrapText="1"/>
    </xf>
    <xf numFmtId="165" fontId="19" fillId="0" borderId="1" xfId="1" applyFont="1" applyBorder="1" applyAlignment="1">
      <alignment vertical="top" wrapText="1"/>
    </xf>
    <xf numFmtId="167" fontId="10" fillId="0" borderId="16" xfId="0" applyNumberFormat="1" applyFont="1" applyFill="1" applyBorder="1"/>
    <xf numFmtId="164" fontId="14" fillId="0" borderId="64" xfId="2" applyFont="1" applyFill="1" applyBorder="1"/>
    <xf numFmtId="3" fontId="19" fillId="0" borderId="0" xfId="0" applyNumberFormat="1" applyFont="1"/>
    <xf numFmtId="0" fontId="19" fillId="0" borderId="20" xfId="0" applyFont="1" applyBorder="1" applyAlignment="1">
      <alignment horizontal="right" vertical="center" wrapText="1"/>
    </xf>
    <xf numFmtId="0" fontId="19" fillId="0" borderId="22" xfId="0" applyFont="1" applyBorder="1" applyAlignment="1">
      <alignment horizontal="right" vertical="center" wrapText="1"/>
    </xf>
    <xf numFmtId="164" fontId="1" fillId="17" borderId="1" xfId="2" quotePrefix="1" applyFont="1" applyFill="1" applyBorder="1"/>
    <xf numFmtId="0" fontId="0" fillId="17" borderId="8" xfId="0" applyFill="1" applyBorder="1"/>
    <xf numFmtId="167" fontId="10" fillId="17" borderId="1" xfId="2" applyNumberFormat="1" applyFont="1" applyFill="1" applyBorder="1"/>
    <xf numFmtId="164" fontId="53" fillId="17" borderId="1" xfId="2" applyFont="1" applyFill="1" applyBorder="1"/>
    <xf numFmtId="0" fontId="53" fillId="17" borderId="1" xfId="0" applyFont="1" applyFill="1" applyBorder="1"/>
    <xf numFmtId="4" fontId="91" fillId="0" borderId="0" xfId="0" applyNumberFormat="1" applyFont="1"/>
    <xf numFmtId="4" fontId="91" fillId="0" borderId="21" xfId="0" applyNumberFormat="1" applyFont="1" applyBorder="1" applyAlignment="1">
      <alignment horizontal="right" vertical="center" wrapText="1"/>
    </xf>
    <xf numFmtId="0" fontId="91" fillId="0" borderId="23" xfId="0" applyFont="1" applyBorder="1" applyAlignment="1">
      <alignment horizontal="right" vertical="center" wrapText="1"/>
    </xf>
    <xf numFmtId="4" fontId="91" fillId="0" borderId="23" xfId="0" applyNumberFormat="1" applyFont="1" applyBorder="1" applyAlignment="1">
      <alignment horizontal="right" vertical="center" wrapText="1"/>
    </xf>
    <xf numFmtId="4" fontId="58" fillId="0" borderId="0" xfId="0" applyNumberFormat="1" applyFont="1"/>
    <xf numFmtId="4" fontId="19" fillId="0" borderId="20" xfId="0" applyNumberFormat="1" applyFont="1" applyBorder="1" applyAlignment="1">
      <alignment horizontal="right" vertical="center" wrapText="1" indent="4"/>
    </xf>
    <xf numFmtId="4" fontId="19" fillId="0" borderId="22" xfId="0" applyNumberFormat="1" applyFont="1" applyBorder="1" applyAlignment="1">
      <alignment horizontal="right" vertical="center" wrapText="1" indent="4"/>
    </xf>
    <xf numFmtId="0" fontId="19" fillId="0" borderId="22" xfId="0" applyFont="1" applyBorder="1" applyAlignment="1">
      <alignment horizontal="right" vertical="center" wrapText="1" indent="4"/>
    </xf>
    <xf numFmtId="0" fontId="93" fillId="0" borderId="23" xfId="0" applyFont="1" applyBorder="1" applyAlignment="1">
      <alignment horizontal="right" vertical="center"/>
    </xf>
    <xf numFmtId="0" fontId="93" fillId="0" borderId="23" xfId="0" applyFont="1" applyBorder="1" applyAlignment="1">
      <alignment horizontal="center" vertical="center"/>
    </xf>
    <xf numFmtId="167" fontId="58" fillId="0" borderId="0" xfId="2" applyNumberFormat="1" applyFont="1"/>
    <xf numFmtId="167" fontId="58" fillId="0" borderId="0" xfId="0" applyNumberFormat="1" applyFont="1"/>
    <xf numFmtId="0" fontId="94" fillId="0" borderId="21" xfId="0" applyFont="1" applyBorder="1" applyAlignment="1">
      <alignment horizontal="center" vertical="center" wrapText="1"/>
    </xf>
    <xf numFmtId="3" fontId="91" fillId="0" borderId="22" xfId="0" applyNumberFormat="1" applyFont="1" applyBorder="1" applyAlignment="1">
      <alignment horizontal="right" vertical="center"/>
    </xf>
    <xf numFmtId="3" fontId="91" fillId="0" borderId="31" xfId="0" applyNumberFormat="1" applyFont="1" applyBorder="1" applyAlignment="1">
      <alignment horizontal="right" vertical="center"/>
    </xf>
    <xf numFmtId="3" fontId="91" fillId="0" borderId="20" xfId="0" applyNumberFormat="1" applyFont="1" applyBorder="1" applyAlignment="1">
      <alignment horizontal="right" vertical="center"/>
    </xf>
    <xf numFmtId="0" fontId="91" fillId="0" borderId="22" xfId="0" applyFont="1" applyBorder="1" applyAlignment="1">
      <alignment horizontal="right" vertical="center"/>
    </xf>
    <xf numFmtId="0" fontId="17" fillId="0" borderId="0" xfId="0" applyFont="1" applyFill="1" applyAlignment="1">
      <alignment horizontal="center"/>
    </xf>
    <xf numFmtId="0" fontId="21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6" fillId="0" borderId="0" xfId="2" applyFont="1" applyFill="1" applyAlignment="1">
      <alignment horizontal="center"/>
    </xf>
    <xf numFmtId="0" fontId="8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9" fillId="0" borderId="1" xfId="2" applyFont="1" applyFill="1" applyBorder="1"/>
    <xf numFmtId="164" fontId="4" fillId="0" borderId="1" xfId="2" quotePrefix="1" applyFont="1" applyFill="1" applyBorder="1"/>
    <xf numFmtId="164" fontId="6" fillId="0" borderId="1" xfId="2" applyFont="1" applyFill="1" applyBorder="1"/>
    <xf numFmtId="164" fontId="7" fillId="0" borderId="16" xfId="2" applyFont="1" applyFill="1" applyBorder="1"/>
    <xf numFmtId="0" fontId="0" fillId="0" borderId="16" xfId="0" applyFill="1" applyBorder="1"/>
    <xf numFmtId="167" fontId="10" fillId="0" borderId="50" xfId="2" applyNumberFormat="1" applyFont="1" applyFill="1" applyBorder="1"/>
    <xf numFmtId="0" fontId="61" fillId="0" borderId="43" xfId="0" applyFont="1" applyBorder="1" applyAlignment="1">
      <alignment horizontal="justify" vertical="top" wrapText="1"/>
    </xf>
    <xf numFmtId="0" fontId="51" fillId="7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1" fillId="6" borderId="18" xfId="0" applyFont="1" applyFill="1" applyBorder="1" applyAlignment="1">
      <alignment horizontal="center" vertical="top" wrapText="1"/>
    </xf>
    <xf numFmtId="0" fontId="21" fillId="6" borderId="22" xfId="0" applyFont="1" applyFill="1" applyBorder="1" applyAlignment="1">
      <alignment horizontal="center" vertical="top" wrapText="1"/>
    </xf>
    <xf numFmtId="0" fontId="21" fillId="6" borderId="18" xfId="0" applyFont="1" applyFill="1" applyBorder="1" applyAlignment="1">
      <alignment horizontal="center" vertical="center" wrapText="1"/>
    </xf>
    <xf numFmtId="0" fontId="21" fillId="6" borderId="22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0" fontId="21" fillId="6" borderId="41" xfId="0" applyFont="1" applyFill="1" applyBorder="1" applyAlignment="1">
      <alignment horizontal="center" vertical="center" wrapText="1"/>
    </xf>
    <xf numFmtId="0" fontId="21" fillId="6" borderId="38" xfId="0" applyFont="1" applyFill="1" applyBorder="1" applyAlignment="1">
      <alignment horizontal="center" vertical="center" wrapText="1"/>
    </xf>
    <xf numFmtId="0" fontId="21" fillId="6" borderId="39" xfId="0" applyFont="1" applyFill="1" applyBorder="1" applyAlignment="1">
      <alignment horizontal="center" vertical="center" wrapText="1"/>
    </xf>
    <xf numFmtId="0" fontId="21" fillId="6" borderId="40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justify" vertical="top" wrapText="1"/>
    </xf>
    <xf numFmtId="0" fontId="61" fillId="0" borderId="1" xfId="0" applyFont="1" applyBorder="1" applyAlignment="1">
      <alignment horizontal="justify" vertical="top" wrapText="1"/>
    </xf>
    <xf numFmtId="0" fontId="50" fillId="0" borderId="1" xfId="0" applyFont="1" applyBorder="1" applyAlignment="1">
      <alignment vertical="top" wrapText="1"/>
    </xf>
    <xf numFmtId="0" fontId="61" fillId="0" borderId="1" xfId="0" applyFont="1" applyBorder="1" applyAlignment="1">
      <alignment horizontal="center" vertical="top" wrapText="1"/>
    </xf>
    <xf numFmtId="166" fontId="14" fillId="0" borderId="0" xfId="8" applyNumberFormat="1" applyFont="1" applyAlignment="1">
      <alignment horizontal="center"/>
    </xf>
    <xf numFmtId="166" fontId="17" fillId="0" borderId="0" xfId="8" applyNumberFormat="1" applyFont="1" applyAlignment="1">
      <alignment horizontal="center"/>
    </xf>
    <xf numFmtId="166" fontId="54" fillId="0" borderId="0" xfId="8" applyNumberFormat="1" applyFont="1" applyBorder="1" applyAlignment="1">
      <alignment horizontal="center"/>
    </xf>
    <xf numFmtId="0" fontId="61" fillId="0" borderId="16" xfId="0" applyFont="1" applyBorder="1" applyAlignment="1">
      <alignment horizontal="center" vertical="top" wrapText="1"/>
    </xf>
    <xf numFmtId="166" fontId="14" fillId="0" borderId="0" xfId="8" applyNumberFormat="1" applyFont="1" applyBorder="1" applyAlignment="1">
      <alignment horizontal="center"/>
    </xf>
    <xf numFmtId="0" fontId="51" fillId="8" borderId="0" xfId="0" applyFont="1" applyFill="1" applyAlignment="1">
      <alignment horizontal="center" vertical="center"/>
    </xf>
    <xf numFmtId="0" fontId="21" fillId="0" borderId="62" xfId="9" applyFont="1" applyBorder="1" applyAlignment="1">
      <alignment horizontal="left"/>
    </xf>
    <xf numFmtId="0" fontId="21" fillId="0" borderId="63" xfId="9" applyFont="1" applyBorder="1" applyAlignment="1">
      <alignment horizontal="left"/>
    </xf>
    <xf numFmtId="0" fontId="51" fillId="9" borderId="0" xfId="0" applyFont="1" applyFill="1" applyAlignment="1">
      <alignment horizontal="center" vertical="center"/>
    </xf>
    <xf numFmtId="0" fontId="17" fillId="0" borderId="0" xfId="9" applyFont="1" applyAlignment="1">
      <alignment horizontal="center"/>
    </xf>
    <xf numFmtId="0" fontId="21" fillId="10" borderId="18" xfId="9" applyFont="1" applyFill="1" applyBorder="1" applyAlignment="1">
      <alignment horizontal="center" vertical="center"/>
    </xf>
    <xf numFmtId="0" fontId="21" fillId="10" borderId="22" xfId="9" applyFont="1" applyFill="1" applyBorder="1" applyAlignment="1">
      <alignment horizontal="center" vertical="center"/>
    </xf>
    <xf numFmtId="0" fontId="21" fillId="10" borderId="18" xfId="9" applyFont="1" applyFill="1" applyBorder="1" applyAlignment="1">
      <alignment horizontal="center" vertical="justify"/>
    </xf>
    <xf numFmtId="0" fontId="21" fillId="10" borderId="22" xfId="9" applyFont="1" applyFill="1" applyBorder="1" applyAlignment="1">
      <alignment horizontal="center" vertical="justify"/>
    </xf>
    <xf numFmtId="4" fontId="91" fillId="0" borderId="19" xfId="0" applyNumberFormat="1" applyFont="1" applyBorder="1" applyAlignment="1">
      <alignment horizontal="right" vertical="center" wrapText="1"/>
    </xf>
    <xf numFmtId="4" fontId="91" fillId="0" borderId="23" xfId="0" applyNumberFormat="1" applyFont="1" applyBorder="1" applyAlignment="1">
      <alignment horizontal="right" vertical="center" wrapText="1"/>
    </xf>
    <xf numFmtId="166" fontId="21" fillId="0" borderId="0" xfId="8" applyNumberFormat="1" applyFont="1" applyAlignment="1">
      <alignment horizontal="center"/>
    </xf>
    <xf numFmtId="0" fontId="17" fillId="0" borderId="62" xfId="3" applyFont="1" applyBorder="1" applyAlignment="1">
      <alignment horizontal="left"/>
    </xf>
    <xf numFmtId="0" fontId="51" fillId="11" borderId="0" xfId="0" applyFont="1" applyFill="1" applyAlignment="1">
      <alignment horizontal="center" vertical="center"/>
    </xf>
    <xf numFmtId="0" fontId="17" fillId="0" borderId="0" xfId="3" applyFont="1" applyAlignment="1">
      <alignment horizontal="center"/>
    </xf>
    <xf numFmtId="0" fontId="17" fillId="0" borderId="80" xfId="3" applyFont="1" applyBorder="1" applyAlignment="1">
      <alignment horizontal="left"/>
    </xf>
    <xf numFmtId="0" fontId="54" fillId="0" borderId="62" xfId="3" applyFont="1" applyBorder="1" applyAlignment="1">
      <alignment horizontal="left"/>
    </xf>
    <xf numFmtId="0" fontId="17" fillId="0" borderId="29" xfId="3" applyFont="1" applyBorder="1" applyAlignment="1">
      <alignment horizontal="center"/>
    </xf>
    <xf numFmtId="0" fontId="17" fillId="0" borderId="30" xfId="3" applyFont="1" applyBorder="1" applyAlignment="1">
      <alignment horizontal="center"/>
    </xf>
    <xf numFmtId="0" fontId="54" fillId="0" borderId="80" xfId="3" applyFont="1" applyBorder="1" applyAlignment="1">
      <alignment horizontal="left"/>
    </xf>
    <xf numFmtId="166" fontId="54" fillId="0" borderId="0" xfId="6" applyNumberFormat="1" applyFont="1" applyAlignment="1">
      <alignment horizontal="center"/>
    </xf>
    <xf numFmtId="0" fontId="17" fillId="10" borderId="20" xfId="10" applyFont="1" applyFill="1" applyBorder="1" applyAlignment="1">
      <alignment horizontal="center" vertical="center"/>
    </xf>
    <xf numFmtId="0" fontId="17" fillId="12" borderId="0" xfId="0" applyFont="1" applyFill="1" applyAlignment="1">
      <alignment horizontal="center" vertical="center"/>
    </xf>
    <xf numFmtId="0" fontId="17" fillId="0" borderId="0" xfId="10" applyFont="1" applyAlignment="1">
      <alignment horizontal="center"/>
    </xf>
    <xf numFmtId="0" fontId="54" fillId="0" borderId="80" xfId="10" applyFont="1" applyBorder="1" applyAlignment="1">
      <alignment horizontal="left"/>
    </xf>
    <xf numFmtId="0" fontId="54" fillId="0" borderId="79" xfId="10" applyFont="1" applyBorder="1" applyAlignment="1">
      <alignment horizontal="left"/>
    </xf>
    <xf numFmtId="0" fontId="54" fillId="0" borderId="80" xfId="10" applyFont="1" applyBorder="1" applyAlignment="1">
      <alignment horizontal="left" vertical="justify"/>
    </xf>
    <xf numFmtId="0" fontId="54" fillId="0" borderId="79" xfId="10" applyFont="1" applyBorder="1" applyAlignment="1">
      <alignment horizontal="left" vertical="justify"/>
    </xf>
    <xf numFmtId="0" fontId="17" fillId="0" borderId="80" xfId="10" applyFont="1" applyFill="1" applyBorder="1" applyAlignment="1">
      <alignment horizontal="left" vertical="center"/>
    </xf>
    <xf numFmtId="0" fontId="17" fillId="0" borderId="79" xfId="10" applyFont="1" applyFill="1" applyBorder="1" applyAlignment="1">
      <alignment horizontal="left" vertical="center"/>
    </xf>
    <xf numFmtId="0" fontId="47" fillId="0" borderId="0" xfId="0" applyFont="1" applyAlignment="1">
      <alignment horizontal="center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1" fillId="0" borderId="0" xfId="0" applyFont="1" applyFill="1" applyAlignment="1">
      <alignment horizontal="center"/>
    </xf>
    <xf numFmtId="164" fontId="32" fillId="0" borderId="0" xfId="2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11" borderId="0" xfId="0" applyFont="1" applyFill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7" fillId="13" borderId="0" xfId="0" applyFont="1" applyFill="1" applyAlignment="1">
      <alignment horizontal="right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7" fillId="14" borderId="0" xfId="0" applyFont="1" applyFill="1" applyAlignment="1">
      <alignment horizontal="right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4" fillId="0" borderId="7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66" fontId="68" fillId="0" borderId="0" xfId="8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166" fontId="12" fillId="0" borderId="0" xfId="8" applyNumberFormat="1" applyFont="1" applyAlignment="1">
      <alignment horizontal="center"/>
    </xf>
    <xf numFmtId="0" fontId="67" fillId="0" borderId="0" xfId="0" applyFont="1" applyAlignment="1">
      <alignment horizontal="center"/>
    </xf>
    <xf numFmtId="166" fontId="31" fillId="0" borderId="0" xfId="8" applyNumberFormat="1" applyFont="1" applyAlignment="1">
      <alignment horizontal="center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top"/>
    </xf>
    <xf numFmtId="166" fontId="69" fillId="0" borderId="0" xfId="8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70" fillId="0" borderId="42" xfId="0" applyFont="1" applyBorder="1" applyAlignment="1">
      <alignment horizontal="center" vertical="center" wrapText="1"/>
    </xf>
    <xf numFmtId="0" fontId="70" fillId="0" borderId="105" xfId="0" applyFont="1" applyBorder="1" applyAlignment="1">
      <alignment horizontal="center" vertical="center" wrapText="1"/>
    </xf>
    <xf numFmtId="0" fontId="70" fillId="0" borderId="43" xfId="0" applyFont="1" applyBorder="1" applyAlignment="1">
      <alignment horizontal="center" vertical="center" wrapText="1"/>
    </xf>
    <xf numFmtId="0" fontId="70" fillId="0" borderId="2" xfId="0" applyFont="1" applyBorder="1" applyAlignment="1">
      <alignment horizontal="center" vertical="center" wrapText="1"/>
    </xf>
    <xf numFmtId="0" fontId="70" fillId="0" borderId="91" xfId="0" applyFont="1" applyBorder="1" applyAlignment="1">
      <alignment horizontal="center" vertical="center" wrapText="1"/>
    </xf>
    <xf numFmtId="0" fontId="70" fillId="0" borderId="3" xfId="0" applyFont="1" applyBorder="1" applyAlignment="1">
      <alignment horizontal="center" vertical="center" wrapText="1"/>
    </xf>
    <xf numFmtId="0" fontId="70" fillId="0" borderId="4" xfId="0" applyFont="1" applyBorder="1" applyAlignment="1">
      <alignment horizontal="center" vertical="center" wrapText="1"/>
    </xf>
    <xf numFmtId="164" fontId="70" fillId="0" borderId="93" xfId="2" applyFont="1" applyBorder="1" applyAlignment="1">
      <alignment horizontal="center" vertical="center" wrapText="1"/>
    </xf>
    <xf numFmtId="164" fontId="70" fillId="0" borderId="76" xfId="2" applyFont="1" applyBorder="1" applyAlignment="1">
      <alignment horizontal="center" vertical="center" wrapText="1"/>
    </xf>
    <xf numFmtId="0" fontId="70" fillId="0" borderId="92" xfId="0" applyFont="1" applyBorder="1" applyAlignment="1">
      <alignment horizontal="center" vertical="center" wrapText="1"/>
    </xf>
    <xf numFmtId="0" fontId="70" fillId="0" borderId="95" xfId="0" applyFont="1" applyBorder="1" applyAlignment="1">
      <alignment horizontal="center" vertical="center" wrapText="1"/>
    </xf>
    <xf numFmtId="0" fontId="70" fillId="0" borderId="92" xfId="0" quotePrefix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16" fillId="0" borderId="0" xfId="2" applyFont="1" applyFill="1" applyAlignment="1">
      <alignment horizontal="center"/>
    </xf>
    <xf numFmtId="164" fontId="27" fillId="0" borderId="0" xfId="2" applyFont="1" applyFill="1" applyAlignment="1">
      <alignment horizontal="center"/>
    </xf>
    <xf numFmtId="166" fontId="17" fillId="0" borderId="0" xfId="8" applyNumberFormat="1" applyFont="1" applyBorder="1" applyAlignment="1">
      <alignment horizontal="center"/>
    </xf>
    <xf numFmtId="0" fontId="17" fillId="15" borderId="0" xfId="0" applyFont="1" applyFill="1" applyAlignment="1">
      <alignment horizontal="right" vertical="center"/>
    </xf>
    <xf numFmtId="0" fontId="40" fillId="0" borderId="0" xfId="0" applyFont="1" applyFill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166" fontId="17" fillId="0" borderId="32" xfId="6" applyNumberFormat="1" applyFont="1" applyBorder="1" applyAlignment="1">
      <alignment horizontal="center" vertical="center" wrapText="1"/>
    </xf>
    <xf numFmtId="166" fontId="17" fillId="0" borderId="33" xfId="6" applyNumberFormat="1" applyFont="1" applyBorder="1" applyAlignment="1">
      <alignment horizontal="center" vertical="center" wrapText="1"/>
    </xf>
    <xf numFmtId="166" fontId="17" fillId="0" borderId="19" xfId="6" applyNumberFormat="1" applyFont="1" applyBorder="1" applyAlignment="1">
      <alignment horizontal="center" vertical="center" wrapText="1"/>
    </xf>
    <xf numFmtId="166" fontId="17" fillId="0" borderId="18" xfId="6" applyNumberFormat="1" applyFont="1" applyBorder="1" applyAlignment="1">
      <alignment horizontal="center" vertical="center" wrapText="1"/>
    </xf>
    <xf numFmtId="166" fontId="17" fillId="0" borderId="31" xfId="6" applyNumberFormat="1" applyFont="1" applyBorder="1" applyAlignment="1">
      <alignment horizontal="center" vertical="center" wrapText="1"/>
    </xf>
    <xf numFmtId="166" fontId="17" fillId="0" borderId="22" xfId="6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14" borderId="0" xfId="0" applyFont="1" applyFill="1" applyAlignment="1">
      <alignment horizontal="center" vertical="center"/>
    </xf>
    <xf numFmtId="0" fontId="8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56" fillId="0" borderId="8" xfId="2" applyFont="1" applyBorder="1" applyAlignment="1">
      <alignment horizontal="center"/>
    </xf>
    <xf numFmtId="164" fontId="56" fillId="0" borderId="10" xfId="2" applyFont="1" applyBorder="1" applyAlignment="1">
      <alignment horizontal="center"/>
    </xf>
    <xf numFmtId="164" fontId="56" fillId="0" borderId="9" xfId="2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92" fillId="0" borderId="18" xfId="0" applyFont="1" applyBorder="1" applyAlignment="1">
      <alignment horizontal="right" vertical="center" wrapText="1"/>
    </xf>
    <xf numFmtId="0" fontId="92" fillId="0" borderId="22" xfId="0" applyFont="1" applyBorder="1" applyAlignment="1">
      <alignment horizontal="right" vertical="center" wrapText="1"/>
    </xf>
    <xf numFmtId="3" fontId="20" fillId="0" borderId="18" xfId="0" applyNumberFormat="1" applyFont="1" applyBorder="1" applyAlignment="1">
      <alignment horizontal="center" vertical="center" wrapText="1"/>
    </xf>
    <xf numFmtId="3" fontId="20" fillId="0" borderId="22" xfId="0" applyNumberFormat="1" applyFont="1" applyBorder="1" applyAlignment="1">
      <alignment horizontal="center" vertical="center" wrapText="1"/>
    </xf>
    <xf numFmtId="3" fontId="20" fillId="0" borderId="18" xfId="0" applyNumberFormat="1" applyFont="1" applyBorder="1" applyAlignment="1">
      <alignment horizontal="right" vertical="center" wrapText="1"/>
    </xf>
    <xf numFmtId="3" fontId="20" fillId="0" borderId="22" xfId="0" applyNumberFormat="1" applyFont="1" applyBorder="1" applyAlignment="1">
      <alignment horizontal="right" vertical="center" wrapText="1"/>
    </xf>
    <xf numFmtId="0" fontId="55" fillId="0" borderId="8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46" fillId="0" borderId="8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8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20" fillId="0" borderId="18" xfId="0" applyFont="1" applyBorder="1" applyAlignment="1">
      <alignment horizontal="right" vertical="center" wrapText="1"/>
    </xf>
    <xf numFmtId="0" fontId="20" fillId="0" borderId="22" xfId="0" applyFont="1" applyBorder="1" applyAlignment="1">
      <alignment horizontal="right" vertical="center" wrapText="1"/>
    </xf>
    <xf numFmtId="0" fontId="92" fillId="0" borderId="18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64" fontId="56" fillId="0" borderId="5" xfId="2" applyFont="1" applyBorder="1" applyAlignment="1">
      <alignment horizontal="center"/>
    </xf>
    <xf numFmtId="164" fontId="56" fillId="0" borderId="7" xfId="2" applyFont="1" applyBorder="1" applyAlignment="1">
      <alignment horizontal="center"/>
    </xf>
    <xf numFmtId="164" fontId="10" fillId="0" borderId="24" xfId="2" applyFont="1" applyBorder="1" applyAlignment="1">
      <alignment horizontal="center"/>
    </xf>
    <xf numFmtId="164" fontId="10" fillId="0" borderId="25" xfId="2" applyFont="1" applyBorder="1" applyAlignment="1">
      <alignment horizontal="center"/>
    </xf>
    <xf numFmtId="164" fontId="10" fillId="0" borderId="26" xfId="2" applyFont="1" applyBorder="1" applyAlignment="1">
      <alignment horizontal="center"/>
    </xf>
    <xf numFmtId="164" fontId="10" fillId="0" borderId="8" xfId="2" applyFont="1" applyBorder="1" applyAlignment="1">
      <alignment horizontal="center"/>
    </xf>
    <xf numFmtId="164" fontId="10" fillId="0" borderId="9" xfId="2" applyFont="1" applyBorder="1" applyAlignment="1">
      <alignment horizontal="center"/>
    </xf>
    <xf numFmtId="164" fontId="10" fillId="0" borderId="10" xfId="2" applyFont="1" applyBorder="1" applyAlignment="1">
      <alignment horizontal="center"/>
    </xf>
    <xf numFmtId="0" fontId="4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8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40" fillId="0" borderId="8" xfId="0" applyFont="1" applyBorder="1" applyAlignment="1">
      <alignment horizontal="center" vertical="center"/>
    </xf>
    <xf numFmtId="0" fontId="40" fillId="0" borderId="9" xfId="0" quotePrefix="1" applyFont="1" applyBorder="1" applyAlignment="1">
      <alignment horizontal="center" vertical="center"/>
    </xf>
    <xf numFmtId="0" fontId="40" fillId="0" borderId="10" xfId="0" quotePrefix="1" applyFont="1" applyBorder="1" applyAlignment="1">
      <alignment horizontal="center" vertical="center"/>
    </xf>
    <xf numFmtId="164" fontId="53" fillId="17" borderId="1" xfId="2" applyFont="1" applyFill="1" applyBorder="1" applyAlignment="1">
      <alignment horizontal="left"/>
    </xf>
    <xf numFmtId="164" fontId="95" fillId="0" borderId="0" xfId="2" applyFont="1"/>
    <xf numFmtId="0" fontId="96" fillId="0" borderId="0" xfId="0" applyFont="1"/>
    <xf numFmtId="164" fontId="96" fillId="0" borderId="0" xfId="2" applyFont="1"/>
    <xf numFmtId="14" fontId="77" fillId="0" borderId="0" xfId="0" applyNumberFormat="1" applyFont="1"/>
    <xf numFmtId="0" fontId="97" fillId="0" borderId="18" xfId="0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/>
    </xf>
    <xf numFmtId="165" fontId="81" fillId="0" borderId="0" xfId="1" applyFont="1"/>
    <xf numFmtId="0" fontId="98" fillId="0" borderId="20" xfId="0" applyFont="1" applyBorder="1" applyAlignment="1">
      <alignment horizontal="center" vertical="center"/>
    </xf>
    <xf numFmtId="0" fontId="98" fillId="0" borderId="21" xfId="0" applyFont="1" applyBorder="1" applyAlignment="1">
      <alignment horizontal="left" vertical="center"/>
    </xf>
    <xf numFmtId="3" fontId="99" fillId="0" borderId="21" xfId="0" applyNumberFormat="1" applyFont="1" applyBorder="1" applyAlignment="1">
      <alignment horizontal="left" vertical="center"/>
    </xf>
    <xf numFmtId="166" fontId="81" fillId="0" borderId="0" xfId="1" applyNumberFormat="1" applyFont="1" applyFill="1"/>
    <xf numFmtId="166" fontId="77" fillId="0" borderId="0" xfId="0" applyNumberFormat="1" applyFont="1"/>
    <xf numFmtId="0" fontId="98" fillId="0" borderId="22" xfId="0" applyFont="1" applyBorder="1" applyAlignment="1">
      <alignment horizontal="center" vertical="center"/>
    </xf>
    <xf numFmtId="0" fontId="98" fillId="0" borderId="23" xfId="0" applyFont="1" applyBorder="1" applyAlignment="1">
      <alignment horizontal="left" vertical="center"/>
    </xf>
    <xf numFmtId="3" fontId="99" fillId="0" borderId="23" xfId="0" applyNumberFormat="1" applyFont="1" applyBorder="1" applyAlignment="1">
      <alignment horizontal="left" vertical="center"/>
    </xf>
    <xf numFmtId="166" fontId="81" fillId="0" borderId="0" xfId="1" applyNumberFormat="1" applyFont="1"/>
    <xf numFmtId="0" fontId="97" fillId="0" borderId="22" xfId="0" applyFont="1" applyBorder="1" applyAlignment="1">
      <alignment horizontal="center" vertical="center"/>
    </xf>
    <xf numFmtId="0" fontId="97" fillId="0" borderId="23" xfId="0" applyFont="1" applyBorder="1" applyAlignment="1">
      <alignment horizontal="center" vertical="center"/>
    </xf>
    <xf numFmtId="3" fontId="100" fillId="0" borderId="23" xfId="0" applyNumberFormat="1" applyFont="1" applyBorder="1" applyAlignment="1">
      <alignment horizontal="left" vertical="center"/>
    </xf>
    <xf numFmtId="0" fontId="77" fillId="0" borderId="0" xfId="0" quotePrefix="1" applyFont="1" applyFill="1" applyBorder="1"/>
    <xf numFmtId="0" fontId="97" fillId="0" borderId="0" xfId="0" applyFont="1" applyBorder="1" applyAlignment="1">
      <alignment horizontal="center" vertical="center"/>
    </xf>
    <xf numFmtId="3" fontId="99" fillId="0" borderId="0" xfId="0" applyNumberFormat="1" applyFont="1" applyBorder="1" applyAlignment="1">
      <alignment horizontal="left" vertical="center"/>
    </xf>
    <xf numFmtId="166" fontId="95" fillId="0" borderId="0" xfId="1" applyNumberFormat="1" applyFont="1"/>
    <xf numFmtId="164" fontId="77" fillId="0" borderId="0" xfId="0" applyNumberFormat="1" applyFont="1"/>
    <xf numFmtId="164" fontId="81" fillId="0" borderId="0" xfId="2" applyFont="1"/>
    <xf numFmtId="165" fontId="95" fillId="0" borderId="0" xfId="1" applyNumberFormat="1" applyFont="1"/>
    <xf numFmtId="165" fontId="81" fillId="0" borderId="0" xfId="1" applyNumberFormat="1" applyFont="1"/>
    <xf numFmtId="165" fontId="77" fillId="0" borderId="0" xfId="0" applyNumberFormat="1" applyFont="1"/>
    <xf numFmtId="166" fontId="77" fillId="0" borderId="0" xfId="1" applyNumberFormat="1" applyFont="1" applyFill="1"/>
    <xf numFmtId="166" fontId="77" fillId="0" borderId="0" xfId="1" applyNumberFormat="1" applyFont="1"/>
    <xf numFmtId="3" fontId="101" fillId="0" borderId="18" xfId="0" applyNumberFormat="1" applyFont="1" applyBorder="1" applyAlignment="1">
      <alignment horizontal="center" vertical="center" wrapText="1"/>
    </xf>
    <xf numFmtId="3" fontId="101" fillId="0" borderId="22" xfId="0" applyNumberFormat="1" applyFont="1" applyBorder="1" applyAlignment="1">
      <alignment horizontal="center" vertical="center" wrapText="1"/>
    </xf>
    <xf numFmtId="3" fontId="101" fillId="0" borderId="18" xfId="0" applyNumberFormat="1" applyFont="1" applyBorder="1" applyAlignment="1">
      <alignment horizontal="right" vertical="center" wrapText="1"/>
    </xf>
    <xf numFmtId="3" fontId="101" fillId="0" borderId="22" xfId="0" applyNumberFormat="1" applyFont="1" applyBorder="1" applyAlignment="1">
      <alignment horizontal="right" vertical="center" wrapText="1"/>
    </xf>
    <xf numFmtId="3" fontId="78" fillId="0" borderId="0" xfId="0" applyNumberFormat="1" applyFont="1"/>
    <xf numFmtId="0" fontId="77" fillId="0" borderId="0" xfId="0" applyFont="1" applyFill="1"/>
    <xf numFmtId="164" fontId="95" fillId="0" borderId="0" xfId="2" applyFont="1" applyFill="1"/>
    <xf numFmtId="164" fontId="77" fillId="0" borderId="0" xfId="0" applyNumberFormat="1" applyFont="1" applyFill="1"/>
    <xf numFmtId="3" fontId="79" fillId="0" borderId="20" xfId="0" applyNumberFormat="1" applyFont="1" applyFill="1" applyBorder="1" applyAlignment="1">
      <alignment horizontal="right" vertical="center" wrapText="1"/>
    </xf>
    <xf numFmtId="0" fontId="79" fillId="0" borderId="21" xfId="0" applyFont="1" applyFill="1" applyBorder="1" applyAlignment="1">
      <alignment horizontal="right" vertical="center" wrapText="1"/>
    </xf>
    <xf numFmtId="3" fontId="79" fillId="0" borderId="21" xfId="0" applyNumberFormat="1" applyFont="1" applyFill="1" applyBorder="1" applyAlignment="1">
      <alignment horizontal="right" vertical="center" wrapText="1"/>
    </xf>
    <xf numFmtId="164" fontId="77" fillId="0" borderId="0" xfId="2" applyFont="1" applyFill="1"/>
  </cellXfs>
  <cellStyles count="12">
    <cellStyle name="Comma" xfId="1" builtinId="3"/>
    <cellStyle name="Comma [0]" xfId="2" builtinId="6"/>
    <cellStyle name="Comma [0] 2 5" xfId="4"/>
    <cellStyle name="Comma [0] 4 2 2" xfId="5"/>
    <cellStyle name="Comma [0] 5" xfId="11"/>
    <cellStyle name="Comma 2" xfId="6"/>
    <cellStyle name="Comma 4" xfId="8"/>
    <cellStyle name="Normal" xfId="0" builtinId="0"/>
    <cellStyle name="Normal 2" xfId="3"/>
    <cellStyle name="Normal 4" xfId="9"/>
    <cellStyle name="Normal 6" xfId="10"/>
    <cellStyle name="Percent" xfId="7" builtinId="5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4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4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5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4.emf"/><Relationship Id="rId1" Type="http://schemas.openxmlformats.org/officeDocument/2006/relationships/image" Target="../media/image13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7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jpeg"/><Relationship Id="rId1" Type="http://schemas.openxmlformats.org/officeDocument/2006/relationships/image" Target="../media/image20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17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23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24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25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26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26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9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png"/><Relationship Id="rId5" Type="http://schemas.openxmlformats.org/officeDocument/2006/relationships/image" Target="../media/image4.emf"/><Relationship Id="rId4" Type="http://schemas.openxmlformats.org/officeDocument/2006/relationships/image" Target="../media/image10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1</xdr:col>
      <xdr:colOff>587707</xdr:colOff>
      <xdr:row>0</xdr:row>
      <xdr:rowOff>476250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75"/>
          <a:ext cx="587707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20934</xdr:colOff>
      <xdr:row>0</xdr:row>
      <xdr:rowOff>40927</xdr:rowOff>
    </xdr:from>
    <xdr:to>
      <xdr:col>1</xdr:col>
      <xdr:colOff>190501</xdr:colOff>
      <xdr:row>1</xdr:row>
      <xdr:rowOff>23426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34" y="40927"/>
          <a:ext cx="514979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366346</xdr:colOff>
      <xdr:row>19</xdr:row>
      <xdr:rowOff>1</xdr:rowOff>
    </xdr:from>
    <xdr:to>
      <xdr:col>13</xdr:col>
      <xdr:colOff>443070</xdr:colOff>
      <xdr:row>21</xdr:row>
      <xdr:rowOff>70862</xdr:rowOff>
    </xdr:to>
    <xdr:pic>
      <xdr:nvPicPr>
        <xdr:cNvPr id="4" name="Ink 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9176" y="4270550"/>
          <a:ext cx="2505075" cy="4476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</xdr:col>
      <xdr:colOff>180975</xdr:colOff>
      <xdr:row>0</xdr:row>
      <xdr:rowOff>578304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6"/>
          <a:ext cx="523875" cy="56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387645</xdr:colOff>
      <xdr:row>18</xdr:row>
      <xdr:rowOff>143982</xdr:rowOff>
    </xdr:from>
    <xdr:to>
      <xdr:col>13</xdr:col>
      <xdr:colOff>456092</xdr:colOff>
      <xdr:row>20</xdr:row>
      <xdr:rowOff>192936</xdr:rowOff>
    </xdr:to>
    <xdr:pic>
      <xdr:nvPicPr>
        <xdr:cNvPr id="4" name="Ink 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10726" y="4219796"/>
          <a:ext cx="2505075" cy="4476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</xdr:col>
      <xdr:colOff>66675</xdr:colOff>
      <xdr:row>0</xdr:row>
      <xdr:rowOff>397329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6"/>
          <a:ext cx="447675" cy="38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180975</xdr:colOff>
      <xdr:row>18</xdr:row>
      <xdr:rowOff>152400</xdr:rowOff>
    </xdr:from>
    <xdr:to>
      <xdr:col>13</xdr:col>
      <xdr:colOff>247650</xdr:colOff>
      <xdr:row>21</xdr:row>
      <xdr:rowOff>28575</xdr:rowOff>
    </xdr:to>
    <xdr:pic>
      <xdr:nvPicPr>
        <xdr:cNvPr id="3" name="Ink 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86850" y="4010025"/>
          <a:ext cx="2505075" cy="4476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24436</xdr:colOff>
      <xdr:row>0</xdr:row>
      <xdr:rowOff>15737</xdr:rowOff>
    </xdr:from>
    <xdr:to>
      <xdr:col>0</xdr:col>
      <xdr:colOff>631550</xdr:colOff>
      <xdr:row>0</xdr:row>
      <xdr:rowOff>528016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36" y="15737"/>
          <a:ext cx="607114" cy="512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165652</xdr:colOff>
      <xdr:row>20</xdr:row>
      <xdr:rowOff>41413</xdr:rowOff>
    </xdr:from>
    <xdr:to>
      <xdr:col>10</xdr:col>
      <xdr:colOff>227357</xdr:colOff>
      <xdr:row>22</xdr:row>
      <xdr:rowOff>74958</xdr:rowOff>
    </xdr:to>
    <xdr:pic>
      <xdr:nvPicPr>
        <xdr:cNvPr id="3" name="Ink 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41195" y="4917799"/>
          <a:ext cx="2505075" cy="4476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19051</xdr:rowOff>
    </xdr:from>
    <xdr:to>
      <xdr:col>1</xdr:col>
      <xdr:colOff>139699</xdr:colOff>
      <xdr:row>0</xdr:row>
      <xdr:rowOff>542925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1"/>
          <a:ext cx="520699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814917</xdr:colOff>
      <xdr:row>18</xdr:row>
      <xdr:rowOff>10584</xdr:rowOff>
    </xdr:from>
    <xdr:to>
      <xdr:col>9</xdr:col>
      <xdr:colOff>589492</xdr:colOff>
      <xdr:row>20</xdr:row>
      <xdr:rowOff>34925</xdr:rowOff>
    </xdr:to>
    <xdr:pic>
      <xdr:nvPicPr>
        <xdr:cNvPr id="3" name="Ink 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58917" y="4751917"/>
          <a:ext cx="2505075" cy="4476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19051</xdr:rowOff>
    </xdr:from>
    <xdr:to>
      <xdr:col>1</xdr:col>
      <xdr:colOff>295275</xdr:colOff>
      <xdr:row>0</xdr:row>
      <xdr:rowOff>542925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1"/>
          <a:ext cx="55245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114299</xdr:colOff>
      <xdr:row>26</xdr:row>
      <xdr:rowOff>85725</xdr:rowOff>
    </xdr:from>
    <xdr:to>
      <xdr:col>18</xdr:col>
      <xdr:colOff>219075</xdr:colOff>
      <xdr:row>28</xdr:row>
      <xdr:rowOff>171450</xdr:rowOff>
    </xdr:to>
    <xdr:pic>
      <xdr:nvPicPr>
        <xdr:cNvPr id="3" name="Ink 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77799" y="5810250"/>
          <a:ext cx="2190751" cy="466725"/>
        </a:xfrm>
        <a:prstGeom prst="rect">
          <a:avLst/>
        </a:prstGeom>
      </xdr:spPr>
    </xdr:pic>
    <xdr:clientData/>
  </xdr:twoCellAnchor>
  <xdr:twoCellAnchor>
    <xdr:from>
      <xdr:col>15</xdr:col>
      <xdr:colOff>142875</xdr:colOff>
      <xdr:row>20</xdr:row>
      <xdr:rowOff>66675</xdr:rowOff>
    </xdr:from>
    <xdr:to>
      <xdr:col>16</xdr:col>
      <xdr:colOff>400050</xdr:colOff>
      <xdr:row>23</xdr:row>
      <xdr:rowOff>28575</xdr:rowOff>
    </xdr:to>
    <xdr:pic>
      <xdr:nvPicPr>
        <xdr:cNvPr id="4" name="Ink 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06375" y="4572000"/>
          <a:ext cx="866775" cy="6096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47626</xdr:rowOff>
    </xdr:from>
    <xdr:to>
      <xdr:col>1</xdr:col>
      <xdr:colOff>171450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7626"/>
          <a:ext cx="428625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714376</xdr:colOff>
      <xdr:row>29</xdr:row>
      <xdr:rowOff>152400</xdr:rowOff>
    </xdr:from>
    <xdr:to>
      <xdr:col>6</xdr:col>
      <xdr:colOff>419101</xdr:colOff>
      <xdr:row>32</xdr:row>
      <xdr:rowOff>47625</xdr:rowOff>
    </xdr:to>
    <xdr:pic>
      <xdr:nvPicPr>
        <xdr:cNvPr id="3" name="Ink 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72401" y="6448425"/>
          <a:ext cx="1866900" cy="46672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47626</xdr:rowOff>
    </xdr:from>
    <xdr:to>
      <xdr:col>1</xdr:col>
      <xdr:colOff>171450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7626"/>
          <a:ext cx="428625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29</xdr:row>
      <xdr:rowOff>57150</xdr:rowOff>
    </xdr:from>
    <xdr:to>
      <xdr:col>11</xdr:col>
      <xdr:colOff>200026</xdr:colOff>
      <xdr:row>31</xdr:row>
      <xdr:rowOff>142875</xdr:rowOff>
    </xdr:to>
    <xdr:pic>
      <xdr:nvPicPr>
        <xdr:cNvPr id="4" name="Ink 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20425" y="6353175"/>
          <a:ext cx="2190751" cy="46672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28577</xdr:colOff>
      <xdr:row>0</xdr:row>
      <xdr:rowOff>9526</xdr:rowOff>
    </xdr:from>
    <xdr:to>
      <xdr:col>0</xdr:col>
      <xdr:colOff>590550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7" y="9526"/>
          <a:ext cx="561973" cy="504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28577</xdr:colOff>
      <xdr:row>0</xdr:row>
      <xdr:rowOff>9526</xdr:rowOff>
    </xdr:from>
    <xdr:to>
      <xdr:col>0</xdr:col>
      <xdr:colOff>590550</xdr:colOff>
      <xdr:row>1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7" y="9526"/>
          <a:ext cx="56197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28577</xdr:colOff>
      <xdr:row>0</xdr:row>
      <xdr:rowOff>9526</xdr:rowOff>
    </xdr:from>
    <xdr:to>
      <xdr:col>1</xdr:col>
      <xdr:colOff>57150</xdr:colOff>
      <xdr:row>1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7" y="9526"/>
          <a:ext cx="504823" cy="504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28575</xdr:colOff>
      <xdr:row>18</xdr:row>
      <xdr:rowOff>104775</xdr:rowOff>
    </xdr:from>
    <xdr:to>
      <xdr:col>18</xdr:col>
      <xdr:colOff>390526</xdr:colOff>
      <xdr:row>21</xdr:row>
      <xdr:rowOff>0</xdr:rowOff>
    </xdr:to>
    <xdr:pic>
      <xdr:nvPicPr>
        <xdr:cNvPr id="6" name="Ink 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20600" y="4457700"/>
          <a:ext cx="2190751" cy="4667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9527</xdr:rowOff>
    </xdr:from>
    <xdr:to>
      <xdr:col>1</xdr:col>
      <xdr:colOff>152593</xdr:colOff>
      <xdr:row>0</xdr:row>
      <xdr:rowOff>438151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9527"/>
          <a:ext cx="533592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352425</xdr:colOff>
      <xdr:row>19</xdr:row>
      <xdr:rowOff>9525</xdr:rowOff>
    </xdr:from>
    <xdr:to>
      <xdr:col>24</xdr:col>
      <xdr:colOff>104776</xdr:colOff>
      <xdr:row>21</xdr:row>
      <xdr:rowOff>95250</xdr:rowOff>
    </xdr:to>
    <xdr:pic>
      <xdr:nvPicPr>
        <xdr:cNvPr id="3" name="Ink 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87225" y="4133850"/>
          <a:ext cx="2190751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0</xdr:col>
      <xdr:colOff>599120</xdr:colOff>
      <xdr:row>0</xdr:row>
      <xdr:rowOff>495300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58959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9526</xdr:rowOff>
    </xdr:from>
    <xdr:to>
      <xdr:col>1</xdr:col>
      <xdr:colOff>123826</xdr:colOff>
      <xdr:row>1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9526"/>
          <a:ext cx="466725" cy="390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419100</xdr:colOff>
      <xdr:row>10</xdr:row>
      <xdr:rowOff>9524</xdr:rowOff>
    </xdr:from>
    <xdr:to>
      <xdr:col>25</xdr:col>
      <xdr:colOff>30388</xdr:colOff>
      <xdr:row>11</xdr:row>
      <xdr:rowOff>101609</xdr:rowOff>
    </xdr:to>
    <xdr:pic>
      <xdr:nvPicPr>
        <xdr:cNvPr id="11" name="Picture 10" descr="G:\SCAN TTD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7375" y="2924174"/>
          <a:ext cx="2019300" cy="9525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1</xdr:col>
      <xdr:colOff>123826</xdr:colOff>
      <xdr:row>0</xdr:row>
      <xdr:rowOff>474345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0"/>
          <a:ext cx="476250" cy="474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9525</xdr:colOff>
      <xdr:row>16</xdr:row>
      <xdr:rowOff>95250</xdr:rowOff>
    </xdr:from>
    <xdr:to>
      <xdr:col>12</xdr:col>
      <xdr:colOff>95250</xdr:colOff>
      <xdr:row>18</xdr:row>
      <xdr:rowOff>142875</xdr:rowOff>
    </xdr:to>
    <xdr:pic>
      <xdr:nvPicPr>
        <xdr:cNvPr id="2" name="Ink 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77575" y="3619500"/>
          <a:ext cx="1914525" cy="44767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16669</xdr:colOff>
      <xdr:row>0</xdr:row>
      <xdr:rowOff>33339</xdr:rowOff>
    </xdr:from>
    <xdr:to>
      <xdr:col>1</xdr:col>
      <xdr:colOff>207168</xdr:colOff>
      <xdr:row>1</xdr:row>
      <xdr:rowOff>17146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9" y="33339"/>
          <a:ext cx="523874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809624</xdr:colOff>
      <xdr:row>73</xdr:row>
      <xdr:rowOff>23812</xdr:rowOff>
    </xdr:from>
    <xdr:to>
      <xdr:col>13</xdr:col>
      <xdr:colOff>750094</xdr:colOff>
      <xdr:row>75</xdr:row>
      <xdr:rowOff>61912</xdr:rowOff>
    </xdr:to>
    <xdr:pic>
      <xdr:nvPicPr>
        <xdr:cNvPr id="4" name="Ink 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27718" y="27539156"/>
          <a:ext cx="2190751" cy="46672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38101</xdr:rowOff>
    </xdr:from>
    <xdr:to>
      <xdr:col>1</xdr:col>
      <xdr:colOff>177258</xdr:colOff>
      <xdr:row>0</xdr:row>
      <xdr:rowOff>504825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38101"/>
          <a:ext cx="539207" cy="46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342900</xdr:colOff>
      <xdr:row>29</xdr:row>
      <xdr:rowOff>142875</xdr:rowOff>
    </xdr:from>
    <xdr:to>
      <xdr:col>17</xdr:col>
      <xdr:colOff>95251</xdr:colOff>
      <xdr:row>32</xdr:row>
      <xdr:rowOff>9525</xdr:rowOff>
    </xdr:to>
    <xdr:pic>
      <xdr:nvPicPr>
        <xdr:cNvPr id="4" name="Ink 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49275" y="6296025"/>
          <a:ext cx="2190751" cy="46672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9526</xdr:rowOff>
    </xdr:from>
    <xdr:to>
      <xdr:col>1</xdr:col>
      <xdr:colOff>247650</xdr:colOff>
      <xdr:row>0</xdr:row>
      <xdr:rowOff>588646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9526"/>
          <a:ext cx="581024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457200</xdr:colOff>
      <xdr:row>33</xdr:row>
      <xdr:rowOff>114300</xdr:rowOff>
    </xdr:from>
    <xdr:to>
      <xdr:col>14</xdr:col>
      <xdr:colOff>209551</xdr:colOff>
      <xdr:row>36</xdr:row>
      <xdr:rowOff>0</xdr:rowOff>
    </xdr:to>
    <xdr:pic>
      <xdr:nvPicPr>
        <xdr:cNvPr id="3" name="Ink 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15725" y="7086600"/>
          <a:ext cx="2190751" cy="46672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38101</xdr:rowOff>
    </xdr:from>
    <xdr:to>
      <xdr:col>1</xdr:col>
      <xdr:colOff>200025</xdr:colOff>
      <xdr:row>1</xdr:row>
      <xdr:rowOff>26671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38101"/>
          <a:ext cx="504824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9526</xdr:colOff>
      <xdr:row>0</xdr:row>
      <xdr:rowOff>38101</xdr:rowOff>
    </xdr:from>
    <xdr:to>
      <xdr:col>1</xdr:col>
      <xdr:colOff>200025</xdr:colOff>
      <xdr:row>1</xdr:row>
      <xdr:rowOff>26671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38101"/>
          <a:ext cx="504824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285750</xdr:colOff>
      <xdr:row>16</xdr:row>
      <xdr:rowOff>142875</xdr:rowOff>
    </xdr:from>
    <xdr:to>
      <xdr:col>15</xdr:col>
      <xdr:colOff>38101</xdr:colOff>
      <xdr:row>19</xdr:row>
      <xdr:rowOff>0</xdr:rowOff>
    </xdr:to>
    <xdr:pic>
      <xdr:nvPicPr>
        <xdr:cNvPr id="4" name="Ink 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96800" y="4162425"/>
          <a:ext cx="2190751" cy="46672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9526</xdr:rowOff>
    </xdr:from>
    <xdr:to>
      <xdr:col>1</xdr:col>
      <xdr:colOff>228600</xdr:colOff>
      <xdr:row>0</xdr:row>
      <xdr:rowOff>483871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9526"/>
          <a:ext cx="523874" cy="474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1202531</xdr:colOff>
      <xdr:row>50</xdr:row>
      <xdr:rowOff>119063</xdr:rowOff>
    </xdr:from>
    <xdr:to>
      <xdr:col>9</xdr:col>
      <xdr:colOff>3069431</xdr:colOff>
      <xdr:row>53</xdr:row>
      <xdr:rowOff>26194</xdr:rowOff>
    </xdr:to>
    <xdr:pic>
      <xdr:nvPicPr>
        <xdr:cNvPr id="4" name="Ink 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92125" y="10822782"/>
          <a:ext cx="1866900" cy="46672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2428875</xdr:colOff>
      <xdr:row>0</xdr:row>
      <xdr:rowOff>38101</xdr:rowOff>
    </xdr:from>
    <xdr:to>
      <xdr:col>3</xdr:col>
      <xdr:colOff>2886075</xdr:colOff>
      <xdr:row>2</xdr:row>
      <xdr:rowOff>19051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9550" y="38101"/>
          <a:ext cx="457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9526</xdr:rowOff>
    </xdr:from>
    <xdr:to>
      <xdr:col>1</xdr:col>
      <xdr:colOff>219075</xdr:colOff>
      <xdr:row>1</xdr:row>
      <xdr:rowOff>9526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9526"/>
          <a:ext cx="581024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538914</xdr:colOff>
      <xdr:row>131</xdr:row>
      <xdr:rowOff>50132</xdr:rowOff>
    </xdr:from>
    <xdr:to>
      <xdr:col>12</xdr:col>
      <xdr:colOff>273218</xdr:colOff>
      <xdr:row>133</xdr:row>
      <xdr:rowOff>90738</xdr:rowOff>
    </xdr:to>
    <xdr:pic>
      <xdr:nvPicPr>
        <xdr:cNvPr id="3" name="Ink 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73651" y="29402171"/>
          <a:ext cx="2190751" cy="466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390525</xdr:colOff>
      <xdr:row>0</xdr:row>
      <xdr:rowOff>409575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05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695326</xdr:colOff>
      <xdr:row>35</xdr:row>
      <xdr:rowOff>28575</xdr:rowOff>
    </xdr:from>
    <xdr:to>
      <xdr:col>7</xdr:col>
      <xdr:colOff>219076</xdr:colOff>
      <xdr:row>37</xdr:row>
      <xdr:rowOff>76200</xdr:rowOff>
    </xdr:to>
    <xdr:pic>
      <xdr:nvPicPr>
        <xdr:cNvPr id="3" name="Ink 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1" y="6991350"/>
          <a:ext cx="2228850" cy="447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552450</xdr:colOff>
      <xdr:row>0</xdr:row>
      <xdr:rowOff>476250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5524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319190</xdr:colOff>
      <xdr:row>93</xdr:row>
      <xdr:rowOff>38100</xdr:rowOff>
    </xdr:from>
    <xdr:to>
      <xdr:col>4</xdr:col>
      <xdr:colOff>1323976</xdr:colOff>
      <xdr:row>96</xdr:row>
      <xdr:rowOff>0</xdr:rowOff>
    </xdr:to>
    <xdr:pic>
      <xdr:nvPicPr>
        <xdr:cNvPr id="4" name="Ink 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62590" y="19145250"/>
          <a:ext cx="2490686" cy="5619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28576</xdr:rowOff>
    </xdr:from>
    <xdr:to>
      <xdr:col>1</xdr:col>
      <xdr:colOff>47625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8576"/>
          <a:ext cx="438149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561975</xdr:colOff>
      <xdr:row>24</xdr:row>
      <xdr:rowOff>47625</xdr:rowOff>
    </xdr:from>
    <xdr:to>
      <xdr:col>5</xdr:col>
      <xdr:colOff>0</xdr:colOff>
      <xdr:row>26</xdr:row>
      <xdr:rowOff>95250</xdr:rowOff>
    </xdr:to>
    <xdr:pic>
      <xdr:nvPicPr>
        <xdr:cNvPr id="3" name="Ink 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33900" y="5229225"/>
          <a:ext cx="2505075" cy="4476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66675</xdr:rowOff>
    </xdr:from>
    <xdr:to>
      <xdr:col>2</xdr:col>
      <xdr:colOff>228600</xdr:colOff>
      <xdr:row>3</xdr:row>
      <xdr:rowOff>104775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4" y="257175"/>
          <a:ext cx="590551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260</xdr:col>
      <xdr:colOff>952500</xdr:colOff>
      <xdr:row>41</xdr:row>
      <xdr:rowOff>0</xdr:rowOff>
    </xdr:from>
    <xdr:to>
      <xdr:col>261</xdr:col>
      <xdr:colOff>647700</xdr:colOff>
      <xdr:row>42</xdr:row>
      <xdr:rowOff>47625</xdr:rowOff>
    </xdr:to>
    <xdr:pic>
      <xdr:nvPicPr>
        <xdr:cNvPr id="6" name="Ink 1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3060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260</xdr:col>
      <xdr:colOff>952500</xdr:colOff>
      <xdr:row>65573</xdr:row>
      <xdr:rowOff>66675</xdr:rowOff>
    </xdr:from>
    <xdr:to>
      <xdr:col>261</xdr:col>
      <xdr:colOff>647700</xdr:colOff>
      <xdr:row>65578</xdr:row>
      <xdr:rowOff>47625</xdr:rowOff>
    </xdr:to>
    <xdr:pic>
      <xdr:nvPicPr>
        <xdr:cNvPr id="7" name="Ink 1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23060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260</xdr:col>
      <xdr:colOff>952500</xdr:colOff>
      <xdr:row>131109</xdr:row>
      <xdr:rowOff>66675</xdr:rowOff>
    </xdr:from>
    <xdr:to>
      <xdr:col>261</xdr:col>
      <xdr:colOff>647700</xdr:colOff>
      <xdr:row>131114</xdr:row>
      <xdr:rowOff>47625</xdr:rowOff>
    </xdr:to>
    <xdr:pic>
      <xdr:nvPicPr>
        <xdr:cNvPr id="8" name="Ink 1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23060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260</xdr:col>
      <xdr:colOff>952500</xdr:colOff>
      <xdr:row>196645</xdr:row>
      <xdr:rowOff>66675</xdr:rowOff>
    </xdr:from>
    <xdr:to>
      <xdr:col>261</xdr:col>
      <xdr:colOff>647700</xdr:colOff>
      <xdr:row>196650</xdr:row>
      <xdr:rowOff>47625</xdr:rowOff>
    </xdr:to>
    <xdr:pic>
      <xdr:nvPicPr>
        <xdr:cNvPr id="9" name="Ink 2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23060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260</xdr:col>
      <xdr:colOff>952500</xdr:colOff>
      <xdr:row>262181</xdr:row>
      <xdr:rowOff>66675</xdr:rowOff>
    </xdr:from>
    <xdr:to>
      <xdr:col>261</xdr:col>
      <xdr:colOff>647700</xdr:colOff>
      <xdr:row>262186</xdr:row>
      <xdr:rowOff>47625</xdr:rowOff>
    </xdr:to>
    <xdr:pic>
      <xdr:nvPicPr>
        <xdr:cNvPr id="10" name="Ink 2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23060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260</xdr:col>
      <xdr:colOff>952500</xdr:colOff>
      <xdr:row>327717</xdr:row>
      <xdr:rowOff>66675</xdr:rowOff>
    </xdr:from>
    <xdr:to>
      <xdr:col>261</xdr:col>
      <xdr:colOff>647700</xdr:colOff>
      <xdr:row>327722</xdr:row>
      <xdr:rowOff>47625</xdr:rowOff>
    </xdr:to>
    <xdr:pic>
      <xdr:nvPicPr>
        <xdr:cNvPr id="11" name="Ink 2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23060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260</xdr:col>
      <xdr:colOff>952500</xdr:colOff>
      <xdr:row>393253</xdr:row>
      <xdr:rowOff>66675</xdr:rowOff>
    </xdr:from>
    <xdr:to>
      <xdr:col>261</xdr:col>
      <xdr:colOff>647700</xdr:colOff>
      <xdr:row>393258</xdr:row>
      <xdr:rowOff>47625</xdr:rowOff>
    </xdr:to>
    <xdr:pic>
      <xdr:nvPicPr>
        <xdr:cNvPr id="12" name="Ink 2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23060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260</xdr:col>
      <xdr:colOff>952500</xdr:colOff>
      <xdr:row>458789</xdr:row>
      <xdr:rowOff>66675</xdr:rowOff>
    </xdr:from>
    <xdr:to>
      <xdr:col>261</xdr:col>
      <xdr:colOff>647700</xdr:colOff>
      <xdr:row>458794</xdr:row>
      <xdr:rowOff>47625</xdr:rowOff>
    </xdr:to>
    <xdr:pic>
      <xdr:nvPicPr>
        <xdr:cNvPr id="13" name="Ink 2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23060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260</xdr:col>
      <xdr:colOff>952500</xdr:colOff>
      <xdr:row>524325</xdr:row>
      <xdr:rowOff>66675</xdr:rowOff>
    </xdr:from>
    <xdr:to>
      <xdr:col>261</xdr:col>
      <xdr:colOff>647700</xdr:colOff>
      <xdr:row>524330</xdr:row>
      <xdr:rowOff>47625</xdr:rowOff>
    </xdr:to>
    <xdr:pic>
      <xdr:nvPicPr>
        <xdr:cNvPr id="14" name="Ink 2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23060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260</xdr:col>
      <xdr:colOff>952500</xdr:colOff>
      <xdr:row>589861</xdr:row>
      <xdr:rowOff>66675</xdr:rowOff>
    </xdr:from>
    <xdr:to>
      <xdr:col>261</xdr:col>
      <xdr:colOff>647700</xdr:colOff>
      <xdr:row>589866</xdr:row>
      <xdr:rowOff>47625</xdr:rowOff>
    </xdr:to>
    <xdr:pic>
      <xdr:nvPicPr>
        <xdr:cNvPr id="15" name="Ink 2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23060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260</xdr:col>
      <xdr:colOff>952500</xdr:colOff>
      <xdr:row>655397</xdr:row>
      <xdr:rowOff>66675</xdr:rowOff>
    </xdr:from>
    <xdr:to>
      <xdr:col>261</xdr:col>
      <xdr:colOff>647700</xdr:colOff>
      <xdr:row>655402</xdr:row>
      <xdr:rowOff>47625</xdr:rowOff>
    </xdr:to>
    <xdr:pic>
      <xdr:nvPicPr>
        <xdr:cNvPr id="16" name="Ink 2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23060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260</xdr:col>
      <xdr:colOff>952500</xdr:colOff>
      <xdr:row>720933</xdr:row>
      <xdr:rowOff>66675</xdr:rowOff>
    </xdr:from>
    <xdr:to>
      <xdr:col>261</xdr:col>
      <xdr:colOff>647700</xdr:colOff>
      <xdr:row>720938</xdr:row>
      <xdr:rowOff>47625</xdr:rowOff>
    </xdr:to>
    <xdr:pic>
      <xdr:nvPicPr>
        <xdr:cNvPr id="17" name="Ink 2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23060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260</xdr:col>
      <xdr:colOff>952500</xdr:colOff>
      <xdr:row>786469</xdr:row>
      <xdr:rowOff>66675</xdr:rowOff>
    </xdr:from>
    <xdr:to>
      <xdr:col>261</xdr:col>
      <xdr:colOff>647700</xdr:colOff>
      <xdr:row>786474</xdr:row>
      <xdr:rowOff>47625</xdr:rowOff>
    </xdr:to>
    <xdr:pic>
      <xdr:nvPicPr>
        <xdr:cNvPr id="18" name="Ink 2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23060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260</xdr:col>
      <xdr:colOff>952500</xdr:colOff>
      <xdr:row>852005</xdr:row>
      <xdr:rowOff>66675</xdr:rowOff>
    </xdr:from>
    <xdr:to>
      <xdr:col>261</xdr:col>
      <xdr:colOff>647700</xdr:colOff>
      <xdr:row>852010</xdr:row>
      <xdr:rowOff>47625</xdr:rowOff>
    </xdr:to>
    <xdr:pic>
      <xdr:nvPicPr>
        <xdr:cNvPr id="19" name="Ink 3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23060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260</xdr:col>
      <xdr:colOff>952500</xdr:colOff>
      <xdr:row>917541</xdr:row>
      <xdr:rowOff>66675</xdr:rowOff>
    </xdr:from>
    <xdr:to>
      <xdr:col>261</xdr:col>
      <xdr:colOff>647700</xdr:colOff>
      <xdr:row>917546</xdr:row>
      <xdr:rowOff>47625</xdr:rowOff>
    </xdr:to>
    <xdr:pic>
      <xdr:nvPicPr>
        <xdr:cNvPr id="20" name="Ink 3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23060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260</xdr:col>
      <xdr:colOff>952500</xdr:colOff>
      <xdr:row>983077</xdr:row>
      <xdr:rowOff>66675</xdr:rowOff>
    </xdr:from>
    <xdr:to>
      <xdr:col>261</xdr:col>
      <xdr:colOff>647700</xdr:colOff>
      <xdr:row>983082</xdr:row>
      <xdr:rowOff>47625</xdr:rowOff>
    </xdr:to>
    <xdr:pic>
      <xdr:nvPicPr>
        <xdr:cNvPr id="21" name="Ink 3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23060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516</xdr:col>
      <xdr:colOff>952500</xdr:colOff>
      <xdr:row>41</xdr:row>
      <xdr:rowOff>0</xdr:rowOff>
    </xdr:from>
    <xdr:to>
      <xdr:col>517</xdr:col>
      <xdr:colOff>647700</xdr:colOff>
      <xdr:row>42</xdr:row>
      <xdr:rowOff>47625</xdr:rowOff>
    </xdr:to>
    <xdr:pic>
      <xdr:nvPicPr>
        <xdr:cNvPr id="22" name="Ink 3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83636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516</xdr:col>
      <xdr:colOff>952500</xdr:colOff>
      <xdr:row>65573</xdr:row>
      <xdr:rowOff>66675</xdr:rowOff>
    </xdr:from>
    <xdr:to>
      <xdr:col>517</xdr:col>
      <xdr:colOff>647700</xdr:colOff>
      <xdr:row>65578</xdr:row>
      <xdr:rowOff>47625</xdr:rowOff>
    </xdr:to>
    <xdr:pic>
      <xdr:nvPicPr>
        <xdr:cNvPr id="23" name="Ink 3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83636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516</xdr:col>
      <xdr:colOff>952500</xdr:colOff>
      <xdr:row>131109</xdr:row>
      <xdr:rowOff>66675</xdr:rowOff>
    </xdr:from>
    <xdr:to>
      <xdr:col>517</xdr:col>
      <xdr:colOff>647700</xdr:colOff>
      <xdr:row>131114</xdr:row>
      <xdr:rowOff>47625</xdr:rowOff>
    </xdr:to>
    <xdr:pic>
      <xdr:nvPicPr>
        <xdr:cNvPr id="24" name="Ink 3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83636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516</xdr:col>
      <xdr:colOff>952500</xdr:colOff>
      <xdr:row>196645</xdr:row>
      <xdr:rowOff>66675</xdr:rowOff>
    </xdr:from>
    <xdr:to>
      <xdr:col>517</xdr:col>
      <xdr:colOff>647700</xdr:colOff>
      <xdr:row>196650</xdr:row>
      <xdr:rowOff>47625</xdr:rowOff>
    </xdr:to>
    <xdr:pic>
      <xdr:nvPicPr>
        <xdr:cNvPr id="25" name="Ink 3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83636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516</xdr:col>
      <xdr:colOff>952500</xdr:colOff>
      <xdr:row>262181</xdr:row>
      <xdr:rowOff>66675</xdr:rowOff>
    </xdr:from>
    <xdr:to>
      <xdr:col>517</xdr:col>
      <xdr:colOff>647700</xdr:colOff>
      <xdr:row>262186</xdr:row>
      <xdr:rowOff>47625</xdr:rowOff>
    </xdr:to>
    <xdr:pic>
      <xdr:nvPicPr>
        <xdr:cNvPr id="26" name="Ink 3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83636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516</xdr:col>
      <xdr:colOff>952500</xdr:colOff>
      <xdr:row>327717</xdr:row>
      <xdr:rowOff>66675</xdr:rowOff>
    </xdr:from>
    <xdr:to>
      <xdr:col>517</xdr:col>
      <xdr:colOff>647700</xdr:colOff>
      <xdr:row>327722</xdr:row>
      <xdr:rowOff>47625</xdr:rowOff>
    </xdr:to>
    <xdr:pic>
      <xdr:nvPicPr>
        <xdr:cNvPr id="27" name="Ink 3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83636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516</xdr:col>
      <xdr:colOff>952500</xdr:colOff>
      <xdr:row>393253</xdr:row>
      <xdr:rowOff>66675</xdr:rowOff>
    </xdr:from>
    <xdr:to>
      <xdr:col>517</xdr:col>
      <xdr:colOff>647700</xdr:colOff>
      <xdr:row>393258</xdr:row>
      <xdr:rowOff>47625</xdr:rowOff>
    </xdr:to>
    <xdr:pic>
      <xdr:nvPicPr>
        <xdr:cNvPr id="28" name="Ink 3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83636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516</xdr:col>
      <xdr:colOff>952500</xdr:colOff>
      <xdr:row>458789</xdr:row>
      <xdr:rowOff>66675</xdr:rowOff>
    </xdr:from>
    <xdr:to>
      <xdr:col>517</xdr:col>
      <xdr:colOff>647700</xdr:colOff>
      <xdr:row>458794</xdr:row>
      <xdr:rowOff>47625</xdr:rowOff>
    </xdr:to>
    <xdr:pic>
      <xdr:nvPicPr>
        <xdr:cNvPr id="29" name="Ink 4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83636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516</xdr:col>
      <xdr:colOff>952500</xdr:colOff>
      <xdr:row>524325</xdr:row>
      <xdr:rowOff>66675</xdr:rowOff>
    </xdr:from>
    <xdr:to>
      <xdr:col>517</xdr:col>
      <xdr:colOff>647700</xdr:colOff>
      <xdr:row>524330</xdr:row>
      <xdr:rowOff>47625</xdr:rowOff>
    </xdr:to>
    <xdr:pic>
      <xdr:nvPicPr>
        <xdr:cNvPr id="30" name="Ink 4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83636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516</xdr:col>
      <xdr:colOff>952500</xdr:colOff>
      <xdr:row>589861</xdr:row>
      <xdr:rowOff>66675</xdr:rowOff>
    </xdr:from>
    <xdr:to>
      <xdr:col>517</xdr:col>
      <xdr:colOff>647700</xdr:colOff>
      <xdr:row>589866</xdr:row>
      <xdr:rowOff>47625</xdr:rowOff>
    </xdr:to>
    <xdr:pic>
      <xdr:nvPicPr>
        <xdr:cNvPr id="31" name="Ink 4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83636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516</xdr:col>
      <xdr:colOff>952500</xdr:colOff>
      <xdr:row>655397</xdr:row>
      <xdr:rowOff>66675</xdr:rowOff>
    </xdr:from>
    <xdr:to>
      <xdr:col>517</xdr:col>
      <xdr:colOff>647700</xdr:colOff>
      <xdr:row>655402</xdr:row>
      <xdr:rowOff>47625</xdr:rowOff>
    </xdr:to>
    <xdr:pic>
      <xdr:nvPicPr>
        <xdr:cNvPr id="32" name="Ink 4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83636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516</xdr:col>
      <xdr:colOff>952500</xdr:colOff>
      <xdr:row>720933</xdr:row>
      <xdr:rowOff>66675</xdr:rowOff>
    </xdr:from>
    <xdr:to>
      <xdr:col>517</xdr:col>
      <xdr:colOff>647700</xdr:colOff>
      <xdr:row>720938</xdr:row>
      <xdr:rowOff>47625</xdr:rowOff>
    </xdr:to>
    <xdr:pic>
      <xdr:nvPicPr>
        <xdr:cNvPr id="33" name="Ink 4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83636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516</xdr:col>
      <xdr:colOff>952500</xdr:colOff>
      <xdr:row>786469</xdr:row>
      <xdr:rowOff>66675</xdr:rowOff>
    </xdr:from>
    <xdr:to>
      <xdr:col>517</xdr:col>
      <xdr:colOff>647700</xdr:colOff>
      <xdr:row>786474</xdr:row>
      <xdr:rowOff>47625</xdr:rowOff>
    </xdr:to>
    <xdr:pic>
      <xdr:nvPicPr>
        <xdr:cNvPr id="34" name="Ink 4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83636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516</xdr:col>
      <xdr:colOff>952500</xdr:colOff>
      <xdr:row>852005</xdr:row>
      <xdr:rowOff>66675</xdr:rowOff>
    </xdr:from>
    <xdr:to>
      <xdr:col>517</xdr:col>
      <xdr:colOff>647700</xdr:colOff>
      <xdr:row>852010</xdr:row>
      <xdr:rowOff>47625</xdr:rowOff>
    </xdr:to>
    <xdr:pic>
      <xdr:nvPicPr>
        <xdr:cNvPr id="35" name="Ink 4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83636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516</xdr:col>
      <xdr:colOff>952500</xdr:colOff>
      <xdr:row>917541</xdr:row>
      <xdr:rowOff>66675</xdr:rowOff>
    </xdr:from>
    <xdr:to>
      <xdr:col>517</xdr:col>
      <xdr:colOff>647700</xdr:colOff>
      <xdr:row>917546</xdr:row>
      <xdr:rowOff>47625</xdr:rowOff>
    </xdr:to>
    <xdr:pic>
      <xdr:nvPicPr>
        <xdr:cNvPr id="36" name="Ink 4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83636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516</xdr:col>
      <xdr:colOff>952500</xdr:colOff>
      <xdr:row>983077</xdr:row>
      <xdr:rowOff>66675</xdr:rowOff>
    </xdr:from>
    <xdr:to>
      <xdr:col>517</xdr:col>
      <xdr:colOff>647700</xdr:colOff>
      <xdr:row>983082</xdr:row>
      <xdr:rowOff>47625</xdr:rowOff>
    </xdr:to>
    <xdr:pic>
      <xdr:nvPicPr>
        <xdr:cNvPr id="37" name="Ink 4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83636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772</xdr:col>
      <xdr:colOff>952500</xdr:colOff>
      <xdr:row>41</xdr:row>
      <xdr:rowOff>0</xdr:rowOff>
    </xdr:from>
    <xdr:to>
      <xdr:col>773</xdr:col>
      <xdr:colOff>647700</xdr:colOff>
      <xdr:row>42</xdr:row>
      <xdr:rowOff>47625</xdr:rowOff>
    </xdr:to>
    <xdr:pic>
      <xdr:nvPicPr>
        <xdr:cNvPr id="38" name="Ink 4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44212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772</xdr:col>
      <xdr:colOff>952500</xdr:colOff>
      <xdr:row>65573</xdr:row>
      <xdr:rowOff>66675</xdr:rowOff>
    </xdr:from>
    <xdr:to>
      <xdr:col>773</xdr:col>
      <xdr:colOff>647700</xdr:colOff>
      <xdr:row>65578</xdr:row>
      <xdr:rowOff>47625</xdr:rowOff>
    </xdr:to>
    <xdr:pic>
      <xdr:nvPicPr>
        <xdr:cNvPr id="39" name="Ink 5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44212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772</xdr:col>
      <xdr:colOff>952500</xdr:colOff>
      <xdr:row>131109</xdr:row>
      <xdr:rowOff>66675</xdr:rowOff>
    </xdr:from>
    <xdr:to>
      <xdr:col>773</xdr:col>
      <xdr:colOff>647700</xdr:colOff>
      <xdr:row>131114</xdr:row>
      <xdr:rowOff>47625</xdr:rowOff>
    </xdr:to>
    <xdr:pic>
      <xdr:nvPicPr>
        <xdr:cNvPr id="40" name="Ink 5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44212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772</xdr:col>
      <xdr:colOff>952500</xdr:colOff>
      <xdr:row>196645</xdr:row>
      <xdr:rowOff>66675</xdr:rowOff>
    </xdr:from>
    <xdr:to>
      <xdr:col>773</xdr:col>
      <xdr:colOff>647700</xdr:colOff>
      <xdr:row>196650</xdr:row>
      <xdr:rowOff>47625</xdr:rowOff>
    </xdr:to>
    <xdr:pic>
      <xdr:nvPicPr>
        <xdr:cNvPr id="41" name="Ink 5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44212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772</xdr:col>
      <xdr:colOff>952500</xdr:colOff>
      <xdr:row>262181</xdr:row>
      <xdr:rowOff>66675</xdr:rowOff>
    </xdr:from>
    <xdr:to>
      <xdr:col>773</xdr:col>
      <xdr:colOff>647700</xdr:colOff>
      <xdr:row>262186</xdr:row>
      <xdr:rowOff>47625</xdr:rowOff>
    </xdr:to>
    <xdr:pic>
      <xdr:nvPicPr>
        <xdr:cNvPr id="42" name="Ink 5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44212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772</xdr:col>
      <xdr:colOff>952500</xdr:colOff>
      <xdr:row>327717</xdr:row>
      <xdr:rowOff>66675</xdr:rowOff>
    </xdr:from>
    <xdr:to>
      <xdr:col>773</xdr:col>
      <xdr:colOff>647700</xdr:colOff>
      <xdr:row>327722</xdr:row>
      <xdr:rowOff>47625</xdr:rowOff>
    </xdr:to>
    <xdr:pic>
      <xdr:nvPicPr>
        <xdr:cNvPr id="43" name="Ink 5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44212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772</xdr:col>
      <xdr:colOff>952500</xdr:colOff>
      <xdr:row>393253</xdr:row>
      <xdr:rowOff>66675</xdr:rowOff>
    </xdr:from>
    <xdr:to>
      <xdr:col>773</xdr:col>
      <xdr:colOff>647700</xdr:colOff>
      <xdr:row>393258</xdr:row>
      <xdr:rowOff>47625</xdr:rowOff>
    </xdr:to>
    <xdr:pic>
      <xdr:nvPicPr>
        <xdr:cNvPr id="44" name="Ink 5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44212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772</xdr:col>
      <xdr:colOff>952500</xdr:colOff>
      <xdr:row>458789</xdr:row>
      <xdr:rowOff>66675</xdr:rowOff>
    </xdr:from>
    <xdr:to>
      <xdr:col>773</xdr:col>
      <xdr:colOff>647700</xdr:colOff>
      <xdr:row>458794</xdr:row>
      <xdr:rowOff>47625</xdr:rowOff>
    </xdr:to>
    <xdr:pic>
      <xdr:nvPicPr>
        <xdr:cNvPr id="45" name="Ink 5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44212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772</xdr:col>
      <xdr:colOff>952500</xdr:colOff>
      <xdr:row>524325</xdr:row>
      <xdr:rowOff>66675</xdr:rowOff>
    </xdr:from>
    <xdr:to>
      <xdr:col>773</xdr:col>
      <xdr:colOff>647700</xdr:colOff>
      <xdr:row>524330</xdr:row>
      <xdr:rowOff>47625</xdr:rowOff>
    </xdr:to>
    <xdr:pic>
      <xdr:nvPicPr>
        <xdr:cNvPr id="46" name="Ink 5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44212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772</xdr:col>
      <xdr:colOff>952500</xdr:colOff>
      <xdr:row>589861</xdr:row>
      <xdr:rowOff>66675</xdr:rowOff>
    </xdr:from>
    <xdr:to>
      <xdr:col>773</xdr:col>
      <xdr:colOff>647700</xdr:colOff>
      <xdr:row>589866</xdr:row>
      <xdr:rowOff>47625</xdr:rowOff>
    </xdr:to>
    <xdr:pic>
      <xdr:nvPicPr>
        <xdr:cNvPr id="47" name="Ink 5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44212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772</xdr:col>
      <xdr:colOff>952500</xdr:colOff>
      <xdr:row>655397</xdr:row>
      <xdr:rowOff>66675</xdr:rowOff>
    </xdr:from>
    <xdr:to>
      <xdr:col>773</xdr:col>
      <xdr:colOff>647700</xdr:colOff>
      <xdr:row>655402</xdr:row>
      <xdr:rowOff>47625</xdr:rowOff>
    </xdr:to>
    <xdr:pic>
      <xdr:nvPicPr>
        <xdr:cNvPr id="48" name="Ink 5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44212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772</xdr:col>
      <xdr:colOff>952500</xdr:colOff>
      <xdr:row>720933</xdr:row>
      <xdr:rowOff>66675</xdr:rowOff>
    </xdr:from>
    <xdr:to>
      <xdr:col>773</xdr:col>
      <xdr:colOff>647700</xdr:colOff>
      <xdr:row>720938</xdr:row>
      <xdr:rowOff>47625</xdr:rowOff>
    </xdr:to>
    <xdr:pic>
      <xdr:nvPicPr>
        <xdr:cNvPr id="49" name="Ink 6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44212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772</xdr:col>
      <xdr:colOff>952500</xdr:colOff>
      <xdr:row>786469</xdr:row>
      <xdr:rowOff>66675</xdr:rowOff>
    </xdr:from>
    <xdr:to>
      <xdr:col>773</xdr:col>
      <xdr:colOff>647700</xdr:colOff>
      <xdr:row>786474</xdr:row>
      <xdr:rowOff>47625</xdr:rowOff>
    </xdr:to>
    <xdr:pic>
      <xdr:nvPicPr>
        <xdr:cNvPr id="50" name="Ink 6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44212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772</xdr:col>
      <xdr:colOff>952500</xdr:colOff>
      <xdr:row>852005</xdr:row>
      <xdr:rowOff>66675</xdr:rowOff>
    </xdr:from>
    <xdr:to>
      <xdr:col>773</xdr:col>
      <xdr:colOff>647700</xdr:colOff>
      <xdr:row>852010</xdr:row>
      <xdr:rowOff>47625</xdr:rowOff>
    </xdr:to>
    <xdr:pic>
      <xdr:nvPicPr>
        <xdr:cNvPr id="51" name="Ink 6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44212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772</xdr:col>
      <xdr:colOff>952500</xdr:colOff>
      <xdr:row>917541</xdr:row>
      <xdr:rowOff>66675</xdr:rowOff>
    </xdr:from>
    <xdr:to>
      <xdr:col>773</xdr:col>
      <xdr:colOff>647700</xdr:colOff>
      <xdr:row>917546</xdr:row>
      <xdr:rowOff>47625</xdr:rowOff>
    </xdr:to>
    <xdr:pic>
      <xdr:nvPicPr>
        <xdr:cNvPr id="52" name="Ink 6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44212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772</xdr:col>
      <xdr:colOff>952500</xdr:colOff>
      <xdr:row>983077</xdr:row>
      <xdr:rowOff>66675</xdr:rowOff>
    </xdr:from>
    <xdr:to>
      <xdr:col>773</xdr:col>
      <xdr:colOff>647700</xdr:colOff>
      <xdr:row>983082</xdr:row>
      <xdr:rowOff>47625</xdr:rowOff>
    </xdr:to>
    <xdr:pic>
      <xdr:nvPicPr>
        <xdr:cNvPr id="53" name="Ink 6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44212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1028</xdr:col>
      <xdr:colOff>952500</xdr:colOff>
      <xdr:row>41</xdr:row>
      <xdr:rowOff>0</xdr:rowOff>
    </xdr:from>
    <xdr:to>
      <xdr:col>1029</xdr:col>
      <xdr:colOff>647700</xdr:colOff>
      <xdr:row>42</xdr:row>
      <xdr:rowOff>47625</xdr:rowOff>
    </xdr:to>
    <xdr:pic>
      <xdr:nvPicPr>
        <xdr:cNvPr id="54" name="Ink 6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04788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1028</xdr:col>
      <xdr:colOff>952500</xdr:colOff>
      <xdr:row>65573</xdr:row>
      <xdr:rowOff>66675</xdr:rowOff>
    </xdr:from>
    <xdr:to>
      <xdr:col>1029</xdr:col>
      <xdr:colOff>647700</xdr:colOff>
      <xdr:row>65578</xdr:row>
      <xdr:rowOff>47625</xdr:rowOff>
    </xdr:to>
    <xdr:pic>
      <xdr:nvPicPr>
        <xdr:cNvPr id="55" name="Ink 6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04788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1028</xdr:col>
      <xdr:colOff>952500</xdr:colOff>
      <xdr:row>131109</xdr:row>
      <xdr:rowOff>66675</xdr:rowOff>
    </xdr:from>
    <xdr:to>
      <xdr:col>1029</xdr:col>
      <xdr:colOff>647700</xdr:colOff>
      <xdr:row>131114</xdr:row>
      <xdr:rowOff>47625</xdr:rowOff>
    </xdr:to>
    <xdr:pic>
      <xdr:nvPicPr>
        <xdr:cNvPr id="56" name="Ink 6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04788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1028</xdr:col>
      <xdr:colOff>952500</xdr:colOff>
      <xdr:row>196645</xdr:row>
      <xdr:rowOff>66675</xdr:rowOff>
    </xdr:from>
    <xdr:to>
      <xdr:col>1029</xdr:col>
      <xdr:colOff>647700</xdr:colOff>
      <xdr:row>196650</xdr:row>
      <xdr:rowOff>47625</xdr:rowOff>
    </xdr:to>
    <xdr:pic>
      <xdr:nvPicPr>
        <xdr:cNvPr id="57" name="Ink 6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04788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1028</xdr:col>
      <xdr:colOff>952500</xdr:colOff>
      <xdr:row>262181</xdr:row>
      <xdr:rowOff>66675</xdr:rowOff>
    </xdr:from>
    <xdr:to>
      <xdr:col>1029</xdr:col>
      <xdr:colOff>647700</xdr:colOff>
      <xdr:row>262186</xdr:row>
      <xdr:rowOff>47625</xdr:rowOff>
    </xdr:to>
    <xdr:pic>
      <xdr:nvPicPr>
        <xdr:cNvPr id="58" name="Ink 6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04788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1028</xdr:col>
      <xdr:colOff>952500</xdr:colOff>
      <xdr:row>327717</xdr:row>
      <xdr:rowOff>66675</xdr:rowOff>
    </xdr:from>
    <xdr:to>
      <xdr:col>1029</xdr:col>
      <xdr:colOff>647700</xdr:colOff>
      <xdr:row>327722</xdr:row>
      <xdr:rowOff>47625</xdr:rowOff>
    </xdr:to>
    <xdr:pic>
      <xdr:nvPicPr>
        <xdr:cNvPr id="59" name="Ink 7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04788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1028</xdr:col>
      <xdr:colOff>952500</xdr:colOff>
      <xdr:row>393253</xdr:row>
      <xdr:rowOff>66675</xdr:rowOff>
    </xdr:from>
    <xdr:to>
      <xdr:col>1029</xdr:col>
      <xdr:colOff>647700</xdr:colOff>
      <xdr:row>393258</xdr:row>
      <xdr:rowOff>47625</xdr:rowOff>
    </xdr:to>
    <xdr:pic>
      <xdr:nvPicPr>
        <xdr:cNvPr id="60" name="Ink 7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04788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1028</xdr:col>
      <xdr:colOff>952500</xdr:colOff>
      <xdr:row>458789</xdr:row>
      <xdr:rowOff>66675</xdr:rowOff>
    </xdr:from>
    <xdr:to>
      <xdr:col>1029</xdr:col>
      <xdr:colOff>647700</xdr:colOff>
      <xdr:row>458794</xdr:row>
      <xdr:rowOff>47625</xdr:rowOff>
    </xdr:to>
    <xdr:pic>
      <xdr:nvPicPr>
        <xdr:cNvPr id="61" name="Ink 7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04788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1028</xdr:col>
      <xdr:colOff>952500</xdr:colOff>
      <xdr:row>524325</xdr:row>
      <xdr:rowOff>66675</xdr:rowOff>
    </xdr:from>
    <xdr:to>
      <xdr:col>1029</xdr:col>
      <xdr:colOff>647700</xdr:colOff>
      <xdr:row>524330</xdr:row>
      <xdr:rowOff>47625</xdr:rowOff>
    </xdr:to>
    <xdr:pic>
      <xdr:nvPicPr>
        <xdr:cNvPr id="62" name="Ink 7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04788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1028</xdr:col>
      <xdr:colOff>952500</xdr:colOff>
      <xdr:row>589861</xdr:row>
      <xdr:rowOff>66675</xdr:rowOff>
    </xdr:from>
    <xdr:to>
      <xdr:col>1029</xdr:col>
      <xdr:colOff>647700</xdr:colOff>
      <xdr:row>589866</xdr:row>
      <xdr:rowOff>47625</xdr:rowOff>
    </xdr:to>
    <xdr:pic>
      <xdr:nvPicPr>
        <xdr:cNvPr id="63" name="Ink 7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04788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1028</xdr:col>
      <xdr:colOff>952500</xdr:colOff>
      <xdr:row>655397</xdr:row>
      <xdr:rowOff>66675</xdr:rowOff>
    </xdr:from>
    <xdr:to>
      <xdr:col>1029</xdr:col>
      <xdr:colOff>647700</xdr:colOff>
      <xdr:row>655402</xdr:row>
      <xdr:rowOff>47625</xdr:rowOff>
    </xdr:to>
    <xdr:pic>
      <xdr:nvPicPr>
        <xdr:cNvPr id="64" name="Ink 7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04788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1028</xdr:col>
      <xdr:colOff>952500</xdr:colOff>
      <xdr:row>720933</xdr:row>
      <xdr:rowOff>66675</xdr:rowOff>
    </xdr:from>
    <xdr:to>
      <xdr:col>1029</xdr:col>
      <xdr:colOff>647700</xdr:colOff>
      <xdr:row>720938</xdr:row>
      <xdr:rowOff>47625</xdr:rowOff>
    </xdr:to>
    <xdr:pic>
      <xdr:nvPicPr>
        <xdr:cNvPr id="65" name="Ink 7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04788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1028</xdr:col>
      <xdr:colOff>952500</xdr:colOff>
      <xdr:row>786469</xdr:row>
      <xdr:rowOff>66675</xdr:rowOff>
    </xdr:from>
    <xdr:to>
      <xdr:col>1029</xdr:col>
      <xdr:colOff>647700</xdr:colOff>
      <xdr:row>786474</xdr:row>
      <xdr:rowOff>47625</xdr:rowOff>
    </xdr:to>
    <xdr:pic>
      <xdr:nvPicPr>
        <xdr:cNvPr id="66" name="Ink 7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04788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1028</xdr:col>
      <xdr:colOff>952500</xdr:colOff>
      <xdr:row>852005</xdr:row>
      <xdr:rowOff>66675</xdr:rowOff>
    </xdr:from>
    <xdr:to>
      <xdr:col>1029</xdr:col>
      <xdr:colOff>647700</xdr:colOff>
      <xdr:row>852010</xdr:row>
      <xdr:rowOff>47625</xdr:rowOff>
    </xdr:to>
    <xdr:pic>
      <xdr:nvPicPr>
        <xdr:cNvPr id="67" name="Ink 7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04788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1028</xdr:col>
      <xdr:colOff>952500</xdr:colOff>
      <xdr:row>917541</xdr:row>
      <xdr:rowOff>66675</xdr:rowOff>
    </xdr:from>
    <xdr:to>
      <xdr:col>1029</xdr:col>
      <xdr:colOff>647700</xdr:colOff>
      <xdr:row>917546</xdr:row>
      <xdr:rowOff>47625</xdr:rowOff>
    </xdr:to>
    <xdr:pic>
      <xdr:nvPicPr>
        <xdr:cNvPr id="68" name="Ink 7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04788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1028</xdr:col>
      <xdr:colOff>952500</xdr:colOff>
      <xdr:row>983077</xdr:row>
      <xdr:rowOff>66675</xdr:rowOff>
    </xdr:from>
    <xdr:to>
      <xdr:col>1029</xdr:col>
      <xdr:colOff>647700</xdr:colOff>
      <xdr:row>983082</xdr:row>
      <xdr:rowOff>47625</xdr:rowOff>
    </xdr:to>
    <xdr:pic>
      <xdr:nvPicPr>
        <xdr:cNvPr id="69" name="Ink 8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04788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1284</xdr:col>
      <xdr:colOff>952500</xdr:colOff>
      <xdr:row>41</xdr:row>
      <xdr:rowOff>0</xdr:rowOff>
    </xdr:from>
    <xdr:to>
      <xdr:col>1285</xdr:col>
      <xdr:colOff>647700</xdr:colOff>
      <xdr:row>42</xdr:row>
      <xdr:rowOff>47625</xdr:rowOff>
    </xdr:to>
    <xdr:pic>
      <xdr:nvPicPr>
        <xdr:cNvPr id="70" name="Ink 8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65364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1284</xdr:col>
      <xdr:colOff>952500</xdr:colOff>
      <xdr:row>65573</xdr:row>
      <xdr:rowOff>66675</xdr:rowOff>
    </xdr:from>
    <xdr:to>
      <xdr:col>1285</xdr:col>
      <xdr:colOff>647700</xdr:colOff>
      <xdr:row>65578</xdr:row>
      <xdr:rowOff>47625</xdr:rowOff>
    </xdr:to>
    <xdr:pic>
      <xdr:nvPicPr>
        <xdr:cNvPr id="71" name="Ink 8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5364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1284</xdr:col>
      <xdr:colOff>952500</xdr:colOff>
      <xdr:row>131109</xdr:row>
      <xdr:rowOff>66675</xdr:rowOff>
    </xdr:from>
    <xdr:to>
      <xdr:col>1285</xdr:col>
      <xdr:colOff>647700</xdr:colOff>
      <xdr:row>131114</xdr:row>
      <xdr:rowOff>47625</xdr:rowOff>
    </xdr:to>
    <xdr:pic>
      <xdr:nvPicPr>
        <xdr:cNvPr id="72" name="Ink 8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5364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1284</xdr:col>
      <xdr:colOff>952500</xdr:colOff>
      <xdr:row>196645</xdr:row>
      <xdr:rowOff>66675</xdr:rowOff>
    </xdr:from>
    <xdr:to>
      <xdr:col>1285</xdr:col>
      <xdr:colOff>647700</xdr:colOff>
      <xdr:row>196650</xdr:row>
      <xdr:rowOff>47625</xdr:rowOff>
    </xdr:to>
    <xdr:pic>
      <xdr:nvPicPr>
        <xdr:cNvPr id="73" name="Ink 8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5364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1284</xdr:col>
      <xdr:colOff>952500</xdr:colOff>
      <xdr:row>262181</xdr:row>
      <xdr:rowOff>66675</xdr:rowOff>
    </xdr:from>
    <xdr:to>
      <xdr:col>1285</xdr:col>
      <xdr:colOff>647700</xdr:colOff>
      <xdr:row>262186</xdr:row>
      <xdr:rowOff>47625</xdr:rowOff>
    </xdr:to>
    <xdr:pic>
      <xdr:nvPicPr>
        <xdr:cNvPr id="74" name="Ink 8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5364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1284</xdr:col>
      <xdr:colOff>952500</xdr:colOff>
      <xdr:row>327717</xdr:row>
      <xdr:rowOff>66675</xdr:rowOff>
    </xdr:from>
    <xdr:to>
      <xdr:col>1285</xdr:col>
      <xdr:colOff>647700</xdr:colOff>
      <xdr:row>327722</xdr:row>
      <xdr:rowOff>47625</xdr:rowOff>
    </xdr:to>
    <xdr:pic>
      <xdr:nvPicPr>
        <xdr:cNvPr id="75" name="Ink 8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5364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1284</xdr:col>
      <xdr:colOff>952500</xdr:colOff>
      <xdr:row>393253</xdr:row>
      <xdr:rowOff>66675</xdr:rowOff>
    </xdr:from>
    <xdr:to>
      <xdr:col>1285</xdr:col>
      <xdr:colOff>647700</xdr:colOff>
      <xdr:row>393258</xdr:row>
      <xdr:rowOff>47625</xdr:rowOff>
    </xdr:to>
    <xdr:pic>
      <xdr:nvPicPr>
        <xdr:cNvPr id="76" name="Ink 8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5364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1284</xdr:col>
      <xdr:colOff>952500</xdr:colOff>
      <xdr:row>458789</xdr:row>
      <xdr:rowOff>66675</xdr:rowOff>
    </xdr:from>
    <xdr:to>
      <xdr:col>1285</xdr:col>
      <xdr:colOff>647700</xdr:colOff>
      <xdr:row>458794</xdr:row>
      <xdr:rowOff>47625</xdr:rowOff>
    </xdr:to>
    <xdr:pic>
      <xdr:nvPicPr>
        <xdr:cNvPr id="77" name="Ink 8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5364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1284</xdr:col>
      <xdr:colOff>952500</xdr:colOff>
      <xdr:row>524325</xdr:row>
      <xdr:rowOff>66675</xdr:rowOff>
    </xdr:from>
    <xdr:to>
      <xdr:col>1285</xdr:col>
      <xdr:colOff>647700</xdr:colOff>
      <xdr:row>524330</xdr:row>
      <xdr:rowOff>47625</xdr:rowOff>
    </xdr:to>
    <xdr:pic>
      <xdr:nvPicPr>
        <xdr:cNvPr id="78" name="Ink 8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5364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1284</xdr:col>
      <xdr:colOff>952500</xdr:colOff>
      <xdr:row>589861</xdr:row>
      <xdr:rowOff>66675</xdr:rowOff>
    </xdr:from>
    <xdr:to>
      <xdr:col>1285</xdr:col>
      <xdr:colOff>647700</xdr:colOff>
      <xdr:row>589866</xdr:row>
      <xdr:rowOff>47625</xdr:rowOff>
    </xdr:to>
    <xdr:pic>
      <xdr:nvPicPr>
        <xdr:cNvPr id="79" name="Ink 9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5364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1284</xdr:col>
      <xdr:colOff>952500</xdr:colOff>
      <xdr:row>655397</xdr:row>
      <xdr:rowOff>66675</xdr:rowOff>
    </xdr:from>
    <xdr:to>
      <xdr:col>1285</xdr:col>
      <xdr:colOff>647700</xdr:colOff>
      <xdr:row>655402</xdr:row>
      <xdr:rowOff>47625</xdr:rowOff>
    </xdr:to>
    <xdr:pic>
      <xdr:nvPicPr>
        <xdr:cNvPr id="80" name="Ink 9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5364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1284</xdr:col>
      <xdr:colOff>952500</xdr:colOff>
      <xdr:row>720933</xdr:row>
      <xdr:rowOff>66675</xdr:rowOff>
    </xdr:from>
    <xdr:to>
      <xdr:col>1285</xdr:col>
      <xdr:colOff>647700</xdr:colOff>
      <xdr:row>720938</xdr:row>
      <xdr:rowOff>47625</xdr:rowOff>
    </xdr:to>
    <xdr:pic>
      <xdr:nvPicPr>
        <xdr:cNvPr id="81" name="Ink 9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5364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1284</xdr:col>
      <xdr:colOff>952500</xdr:colOff>
      <xdr:row>786469</xdr:row>
      <xdr:rowOff>66675</xdr:rowOff>
    </xdr:from>
    <xdr:to>
      <xdr:col>1285</xdr:col>
      <xdr:colOff>647700</xdr:colOff>
      <xdr:row>786474</xdr:row>
      <xdr:rowOff>47625</xdr:rowOff>
    </xdr:to>
    <xdr:pic>
      <xdr:nvPicPr>
        <xdr:cNvPr id="82" name="Ink 9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5364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1284</xdr:col>
      <xdr:colOff>952500</xdr:colOff>
      <xdr:row>852005</xdr:row>
      <xdr:rowOff>66675</xdr:rowOff>
    </xdr:from>
    <xdr:to>
      <xdr:col>1285</xdr:col>
      <xdr:colOff>647700</xdr:colOff>
      <xdr:row>852010</xdr:row>
      <xdr:rowOff>47625</xdr:rowOff>
    </xdr:to>
    <xdr:pic>
      <xdr:nvPicPr>
        <xdr:cNvPr id="83" name="Ink 9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5364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1284</xdr:col>
      <xdr:colOff>952500</xdr:colOff>
      <xdr:row>917541</xdr:row>
      <xdr:rowOff>66675</xdr:rowOff>
    </xdr:from>
    <xdr:to>
      <xdr:col>1285</xdr:col>
      <xdr:colOff>647700</xdr:colOff>
      <xdr:row>917546</xdr:row>
      <xdr:rowOff>47625</xdr:rowOff>
    </xdr:to>
    <xdr:pic>
      <xdr:nvPicPr>
        <xdr:cNvPr id="84" name="Ink 9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5364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1284</xdr:col>
      <xdr:colOff>952500</xdr:colOff>
      <xdr:row>983077</xdr:row>
      <xdr:rowOff>66675</xdr:rowOff>
    </xdr:from>
    <xdr:to>
      <xdr:col>1285</xdr:col>
      <xdr:colOff>647700</xdr:colOff>
      <xdr:row>983082</xdr:row>
      <xdr:rowOff>47625</xdr:rowOff>
    </xdr:to>
    <xdr:pic>
      <xdr:nvPicPr>
        <xdr:cNvPr id="85" name="Ink 9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5364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1540</xdr:col>
      <xdr:colOff>952500</xdr:colOff>
      <xdr:row>41</xdr:row>
      <xdr:rowOff>0</xdr:rowOff>
    </xdr:from>
    <xdr:to>
      <xdr:col>1541</xdr:col>
      <xdr:colOff>647700</xdr:colOff>
      <xdr:row>42</xdr:row>
      <xdr:rowOff>47625</xdr:rowOff>
    </xdr:to>
    <xdr:pic>
      <xdr:nvPicPr>
        <xdr:cNvPr id="86" name="Ink 9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25940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1540</xdr:col>
      <xdr:colOff>952500</xdr:colOff>
      <xdr:row>65573</xdr:row>
      <xdr:rowOff>66675</xdr:rowOff>
    </xdr:from>
    <xdr:to>
      <xdr:col>1541</xdr:col>
      <xdr:colOff>647700</xdr:colOff>
      <xdr:row>65578</xdr:row>
      <xdr:rowOff>47625</xdr:rowOff>
    </xdr:to>
    <xdr:pic>
      <xdr:nvPicPr>
        <xdr:cNvPr id="87" name="Ink 9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5940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1540</xdr:col>
      <xdr:colOff>952500</xdr:colOff>
      <xdr:row>131109</xdr:row>
      <xdr:rowOff>66675</xdr:rowOff>
    </xdr:from>
    <xdr:to>
      <xdr:col>1541</xdr:col>
      <xdr:colOff>647700</xdr:colOff>
      <xdr:row>131114</xdr:row>
      <xdr:rowOff>47625</xdr:rowOff>
    </xdr:to>
    <xdr:pic>
      <xdr:nvPicPr>
        <xdr:cNvPr id="88" name="Ink 9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5940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1540</xdr:col>
      <xdr:colOff>952500</xdr:colOff>
      <xdr:row>196645</xdr:row>
      <xdr:rowOff>66675</xdr:rowOff>
    </xdr:from>
    <xdr:to>
      <xdr:col>1541</xdr:col>
      <xdr:colOff>647700</xdr:colOff>
      <xdr:row>196650</xdr:row>
      <xdr:rowOff>47625</xdr:rowOff>
    </xdr:to>
    <xdr:pic>
      <xdr:nvPicPr>
        <xdr:cNvPr id="89" name="Ink 10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5940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1540</xdr:col>
      <xdr:colOff>952500</xdr:colOff>
      <xdr:row>262181</xdr:row>
      <xdr:rowOff>66675</xdr:rowOff>
    </xdr:from>
    <xdr:to>
      <xdr:col>1541</xdr:col>
      <xdr:colOff>647700</xdr:colOff>
      <xdr:row>262186</xdr:row>
      <xdr:rowOff>47625</xdr:rowOff>
    </xdr:to>
    <xdr:pic>
      <xdr:nvPicPr>
        <xdr:cNvPr id="90" name="Ink 10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5940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1540</xdr:col>
      <xdr:colOff>952500</xdr:colOff>
      <xdr:row>327717</xdr:row>
      <xdr:rowOff>66675</xdr:rowOff>
    </xdr:from>
    <xdr:to>
      <xdr:col>1541</xdr:col>
      <xdr:colOff>647700</xdr:colOff>
      <xdr:row>327722</xdr:row>
      <xdr:rowOff>47625</xdr:rowOff>
    </xdr:to>
    <xdr:pic>
      <xdr:nvPicPr>
        <xdr:cNvPr id="91" name="Ink 10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5940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1540</xdr:col>
      <xdr:colOff>952500</xdr:colOff>
      <xdr:row>393253</xdr:row>
      <xdr:rowOff>66675</xdr:rowOff>
    </xdr:from>
    <xdr:to>
      <xdr:col>1541</xdr:col>
      <xdr:colOff>647700</xdr:colOff>
      <xdr:row>393258</xdr:row>
      <xdr:rowOff>47625</xdr:rowOff>
    </xdr:to>
    <xdr:pic>
      <xdr:nvPicPr>
        <xdr:cNvPr id="92" name="Ink 10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5940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1540</xdr:col>
      <xdr:colOff>952500</xdr:colOff>
      <xdr:row>458789</xdr:row>
      <xdr:rowOff>66675</xdr:rowOff>
    </xdr:from>
    <xdr:to>
      <xdr:col>1541</xdr:col>
      <xdr:colOff>647700</xdr:colOff>
      <xdr:row>458794</xdr:row>
      <xdr:rowOff>47625</xdr:rowOff>
    </xdr:to>
    <xdr:pic>
      <xdr:nvPicPr>
        <xdr:cNvPr id="93" name="Ink 10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5940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1540</xdr:col>
      <xdr:colOff>952500</xdr:colOff>
      <xdr:row>524325</xdr:row>
      <xdr:rowOff>66675</xdr:rowOff>
    </xdr:from>
    <xdr:to>
      <xdr:col>1541</xdr:col>
      <xdr:colOff>647700</xdr:colOff>
      <xdr:row>524330</xdr:row>
      <xdr:rowOff>47625</xdr:rowOff>
    </xdr:to>
    <xdr:pic>
      <xdr:nvPicPr>
        <xdr:cNvPr id="94" name="Ink 10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5940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1540</xdr:col>
      <xdr:colOff>952500</xdr:colOff>
      <xdr:row>589861</xdr:row>
      <xdr:rowOff>66675</xdr:rowOff>
    </xdr:from>
    <xdr:to>
      <xdr:col>1541</xdr:col>
      <xdr:colOff>647700</xdr:colOff>
      <xdr:row>589866</xdr:row>
      <xdr:rowOff>47625</xdr:rowOff>
    </xdr:to>
    <xdr:pic>
      <xdr:nvPicPr>
        <xdr:cNvPr id="95" name="Ink 10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5940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1540</xdr:col>
      <xdr:colOff>952500</xdr:colOff>
      <xdr:row>655397</xdr:row>
      <xdr:rowOff>66675</xdr:rowOff>
    </xdr:from>
    <xdr:to>
      <xdr:col>1541</xdr:col>
      <xdr:colOff>647700</xdr:colOff>
      <xdr:row>655402</xdr:row>
      <xdr:rowOff>47625</xdr:rowOff>
    </xdr:to>
    <xdr:pic>
      <xdr:nvPicPr>
        <xdr:cNvPr id="96" name="Ink 10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5940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1540</xdr:col>
      <xdr:colOff>952500</xdr:colOff>
      <xdr:row>720933</xdr:row>
      <xdr:rowOff>66675</xdr:rowOff>
    </xdr:from>
    <xdr:to>
      <xdr:col>1541</xdr:col>
      <xdr:colOff>647700</xdr:colOff>
      <xdr:row>720938</xdr:row>
      <xdr:rowOff>47625</xdr:rowOff>
    </xdr:to>
    <xdr:pic>
      <xdr:nvPicPr>
        <xdr:cNvPr id="97" name="Ink 10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5940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1540</xdr:col>
      <xdr:colOff>952500</xdr:colOff>
      <xdr:row>786469</xdr:row>
      <xdr:rowOff>66675</xdr:rowOff>
    </xdr:from>
    <xdr:to>
      <xdr:col>1541</xdr:col>
      <xdr:colOff>647700</xdr:colOff>
      <xdr:row>786474</xdr:row>
      <xdr:rowOff>47625</xdr:rowOff>
    </xdr:to>
    <xdr:pic>
      <xdr:nvPicPr>
        <xdr:cNvPr id="98" name="Ink 10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5940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1540</xdr:col>
      <xdr:colOff>952500</xdr:colOff>
      <xdr:row>852005</xdr:row>
      <xdr:rowOff>66675</xdr:rowOff>
    </xdr:from>
    <xdr:to>
      <xdr:col>1541</xdr:col>
      <xdr:colOff>647700</xdr:colOff>
      <xdr:row>852010</xdr:row>
      <xdr:rowOff>47625</xdr:rowOff>
    </xdr:to>
    <xdr:pic>
      <xdr:nvPicPr>
        <xdr:cNvPr id="99" name="Ink 11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5940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1540</xdr:col>
      <xdr:colOff>952500</xdr:colOff>
      <xdr:row>917541</xdr:row>
      <xdr:rowOff>66675</xdr:rowOff>
    </xdr:from>
    <xdr:to>
      <xdr:col>1541</xdr:col>
      <xdr:colOff>647700</xdr:colOff>
      <xdr:row>917546</xdr:row>
      <xdr:rowOff>47625</xdr:rowOff>
    </xdr:to>
    <xdr:pic>
      <xdr:nvPicPr>
        <xdr:cNvPr id="100" name="Ink 11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5940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1540</xdr:col>
      <xdr:colOff>952500</xdr:colOff>
      <xdr:row>983077</xdr:row>
      <xdr:rowOff>66675</xdr:rowOff>
    </xdr:from>
    <xdr:to>
      <xdr:col>1541</xdr:col>
      <xdr:colOff>647700</xdr:colOff>
      <xdr:row>983082</xdr:row>
      <xdr:rowOff>47625</xdr:rowOff>
    </xdr:to>
    <xdr:pic>
      <xdr:nvPicPr>
        <xdr:cNvPr id="101" name="Ink 11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5940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1796</xdr:col>
      <xdr:colOff>952500</xdr:colOff>
      <xdr:row>41</xdr:row>
      <xdr:rowOff>0</xdr:rowOff>
    </xdr:from>
    <xdr:to>
      <xdr:col>1797</xdr:col>
      <xdr:colOff>647700</xdr:colOff>
      <xdr:row>42</xdr:row>
      <xdr:rowOff>47625</xdr:rowOff>
    </xdr:to>
    <xdr:pic>
      <xdr:nvPicPr>
        <xdr:cNvPr id="102" name="Ink 11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6516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1796</xdr:col>
      <xdr:colOff>952500</xdr:colOff>
      <xdr:row>65573</xdr:row>
      <xdr:rowOff>66675</xdr:rowOff>
    </xdr:from>
    <xdr:to>
      <xdr:col>1797</xdr:col>
      <xdr:colOff>647700</xdr:colOff>
      <xdr:row>65578</xdr:row>
      <xdr:rowOff>47625</xdr:rowOff>
    </xdr:to>
    <xdr:pic>
      <xdr:nvPicPr>
        <xdr:cNvPr id="103" name="Ink 11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86516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1796</xdr:col>
      <xdr:colOff>952500</xdr:colOff>
      <xdr:row>131109</xdr:row>
      <xdr:rowOff>66675</xdr:rowOff>
    </xdr:from>
    <xdr:to>
      <xdr:col>1797</xdr:col>
      <xdr:colOff>647700</xdr:colOff>
      <xdr:row>131114</xdr:row>
      <xdr:rowOff>47625</xdr:rowOff>
    </xdr:to>
    <xdr:pic>
      <xdr:nvPicPr>
        <xdr:cNvPr id="104" name="Ink 11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86516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1796</xdr:col>
      <xdr:colOff>952500</xdr:colOff>
      <xdr:row>196645</xdr:row>
      <xdr:rowOff>66675</xdr:rowOff>
    </xdr:from>
    <xdr:to>
      <xdr:col>1797</xdr:col>
      <xdr:colOff>647700</xdr:colOff>
      <xdr:row>196650</xdr:row>
      <xdr:rowOff>47625</xdr:rowOff>
    </xdr:to>
    <xdr:pic>
      <xdr:nvPicPr>
        <xdr:cNvPr id="105" name="Ink 11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86516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1796</xdr:col>
      <xdr:colOff>952500</xdr:colOff>
      <xdr:row>262181</xdr:row>
      <xdr:rowOff>66675</xdr:rowOff>
    </xdr:from>
    <xdr:to>
      <xdr:col>1797</xdr:col>
      <xdr:colOff>647700</xdr:colOff>
      <xdr:row>262186</xdr:row>
      <xdr:rowOff>47625</xdr:rowOff>
    </xdr:to>
    <xdr:pic>
      <xdr:nvPicPr>
        <xdr:cNvPr id="106" name="Ink 11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86516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1796</xdr:col>
      <xdr:colOff>952500</xdr:colOff>
      <xdr:row>327717</xdr:row>
      <xdr:rowOff>66675</xdr:rowOff>
    </xdr:from>
    <xdr:to>
      <xdr:col>1797</xdr:col>
      <xdr:colOff>647700</xdr:colOff>
      <xdr:row>327722</xdr:row>
      <xdr:rowOff>47625</xdr:rowOff>
    </xdr:to>
    <xdr:pic>
      <xdr:nvPicPr>
        <xdr:cNvPr id="107" name="Ink 11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86516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1796</xdr:col>
      <xdr:colOff>952500</xdr:colOff>
      <xdr:row>393253</xdr:row>
      <xdr:rowOff>66675</xdr:rowOff>
    </xdr:from>
    <xdr:to>
      <xdr:col>1797</xdr:col>
      <xdr:colOff>647700</xdr:colOff>
      <xdr:row>393258</xdr:row>
      <xdr:rowOff>47625</xdr:rowOff>
    </xdr:to>
    <xdr:pic>
      <xdr:nvPicPr>
        <xdr:cNvPr id="108" name="Ink 11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86516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1796</xdr:col>
      <xdr:colOff>952500</xdr:colOff>
      <xdr:row>458789</xdr:row>
      <xdr:rowOff>66675</xdr:rowOff>
    </xdr:from>
    <xdr:to>
      <xdr:col>1797</xdr:col>
      <xdr:colOff>647700</xdr:colOff>
      <xdr:row>458794</xdr:row>
      <xdr:rowOff>47625</xdr:rowOff>
    </xdr:to>
    <xdr:pic>
      <xdr:nvPicPr>
        <xdr:cNvPr id="109" name="Ink 12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86516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1796</xdr:col>
      <xdr:colOff>952500</xdr:colOff>
      <xdr:row>524325</xdr:row>
      <xdr:rowOff>66675</xdr:rowOff>
    </xdr:from>
    <xdr:to>
      <xdr:col>1797</xdr:col>
      <xdr:colOff>647700</xdr:colOff>
      <xdr:row>524330</xdr:row>
      <xdr:rowOff>47625</xdr:rowOff>
    </xdr:to>
    <xdr:pic>
      <xdr:nvPicPr>
        <xdr:cNvPr id="110" name="Ink 12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86516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1796</xdr:col>
      <xdr:colOff>952500</xdr:colOff>
      <xdr:row>589861</xdr:row>
      <xdr:rowOff>66675</xdr:rowOff>
    </xdr:from>
    <xdr:to>
      <xdr:col>1797</xdr:col>
      <xdr:colOff>647700</xdr:colOff>
      <xdr:row>589866</xdr:row>
      <xdr:rowOff>47625</xdr:rowOff>
    </xdr:to>
    <xdr:pic>
      <xdr:nvPicPr>
        <xdr:cNvPr id="111" name="Ink 12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86516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1796</xdr:col>
      <xdr:colOff>952500</xdr:colOff>
      <xdr:row>655397</xdr:row>
      <xdr:rowOff>66675</xdr:rowOff>
    </xdr:from>
    <xdr:to>
      <xdr:col>1797</xdr:col>
      <xdr:colOff>647700</xdr:colOff>
      <xdr:row>655402</xdr:row>
      <xdr:rowOff>47625</xdr:rowOff>
    </xdr:to>
    <xdr:pic>
      <xdr:nvPicPr>
        <xdr:cNvPr id="112" name="Ink 12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86516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1796</xdr:col>
      <xdr:colOff>952500</xdr:colOff>
      <xdr:row>720933</xdr:row>
      <xdr:rowOff>66675</xdr:rowOff>
    </xdr:from>
    <xdr:to>
      <xdr:col>1797</xdr:col>
      <xdr:colOff>647700</xdr:colOff>
      <xdr:row>720938</xdr:row>
      <xdr:rowOff>47625</xdr:rowOff>
    </xdr:to>
    <xdr:pic>
      <xdr:nvPicPr>
        <xdr:cNvPr id="113" name="Ink 12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86516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1796</xdr:col>
      <xdr:colOff>952500</xdr:colOff>
      <xdr:row>786469</xdr:row>
      <xdr:rowOff>66675</xdr:rowOff>
    </xdr:from>
    <xdr:to>
      <xdr:col>1797</xdr:col>
      <xdr:colOff>647700</xdr:colOff>
      <xdr:row>786474</xdr:row>
      <xdr:rowOff>47625</xdr:rowOff>
    </xdr:to>
    <xdr:pic>
      <xdr:nvPicPr>
        <xdr:cNvPr id="114" name="Ink 12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86516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1796</xdr:col>
      <xdr:colOff>952500</xdr:colOff>
      <xdr:row>852005</xdr:row>
      <xdr:rowOff>66675</xdr:rowOff>
    </xdr:from>
    <xdr:to>
      <xdr:col>1797</xdr:col>
      <xdr:colOff>647700</xdr:colOff>
      <xdr:row>852010</xdr:row>
      <xdr:rowOff>47625</xdr:rowOff>
    </xdr:to>
    <xdr:pic>
      <xdr:nvPicPr>
        <xdr:cNvPr id="115" name="Ink 12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86516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1796</xdr:col>
      <xdr:colOff>952500</xdr:colOff>
      <xdr:row>917541</xdr:row>
      <xdr:rowOff>66675</xdr:rowOff>
    </xdr:from>
    <xdr:to>
      <xdr:col>1797</xdr:col>
      <xdr:colOff>647700</xdr:colOff>
      <xdr:row>917546</xdr:row>
      <xdr:rowOff>47625</xdr:rowOff>
    </xdr:to>
    <xdr:pic>
      <xdr:nvPicPr>
        <xdr:cNvPr id="116" name="Ink 12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86516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1796</xdr:col>
      <xdr:colOff>952500</xdr:colOff>
      <xdr:row>983077</xdr:row>
      <xdr:rowOff>66675</xdr:rowOff>
    </xdr:from>
    <xdr:to>
      <xdr:col>1797</xdr:col>
      <xdr:colOff>647700</xdr:colOff>
      <xdr:row>983082</xdr:row>
      <xdr:rowOff>47625</xdr:rowOff>
    </xdr:to>
    <xdr:pic>
      <xdr:nvPicPr>
        <xdr:cNvPr id="117" name="Ink 12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86516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2052</xdr:col>
      <xdr:colOff>952500</xdr:colOff>
      <xdr:row>41</xdr:row>
      <xdr:rowOff>0</xdr:rowOff>
    </xdr:from>
    <xdr:to>
      <xdr:col>2053</xdr:col>
      <xdr:colOff>647700</xdr:colOff>
      <xdr:row>42</xdr:row>
      <xdr:rowOff>47625</xdr:rowOff>
    </xdr:to>
    <xdr:pic>
      <xdr:nvPicPr>
        <xdr:cNvPr id="118" name="Ink 12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47092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2052</xdr:col>
      <xdr:colOff>952500</xdr:colOff>
      <xdr:row>65573</xdr:row>
      <xdr:rowOff>66675</xdr:rowOff>
    </xdr:from>
    <xdr:to>
      <xdr:col>2053</xdr:col>
      <xdr:colOff>647700</xdr:colOff>
      <xdr:row>65578</xdr:row>
      <xdr:rowOff>47625</xdr:rowOff>
    </xdr:to>
    <xdr:pic>
      <xdr:nvPicPr>
        <xdr:cNvPr id="119" name="Ink 13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47092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2052</xdr:col>
      <xdr:colOff>952500</xdr:colOff>
      <xdr:row>131109</xdr:row>
      <xdr:rowOff>66675</xdr:rowOff>
    </xdr:from>
    <xdr:to>
      <xdr:col>2053</xdr:col>
      <xdr:colOff>647700</xdr:colOff>
      <xdr:row>131114</xdr:row>
      <xdr:rowOff>47625</xdr:rowOff>
    </xdr:to>
    <xdr:pic>
      <xdr:nvPicPr>
        <xdr:cNvPr id="120" name="Ink 13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47092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2052</xdr:col>
      <xdr:colOff>952500</xdr:colOff>
      <xdr:row>196645</xdr:row>
      <xdr:rowOff>66675</xdr:rowOff>
    </xdr:from>
    <xdr:to>
      <xdr:col>2053</xdr:col>
      <xdr:colOff>647700</xdr:colOff>
      <xdr:row>196650</xdr:row>
      <xdr:rowOff>47625</xdr:rowOff>
    </xdr:to>
    <xdr:pic>
      <xdr:nvPicPr>
        <xdr:cNvPr id="121" name="Ink 13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47092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2052</xdr:col>
      <xdr:colOff>952500</xdr:colOff>
      <xdr:row>262181</xdr:row>
      <xdr:rowOff>66675</xdr:rowOff>
    </xdr:from>
    <xdr:to>
      <xdr:col>2053</xdr:col>
      <xdr:colOff>647700</xdr:colOff>
      <xdr:row>262186</xdr:row>
      <xdr:rowOff>47625</xdr:rowOff>
    </xdr:to>
    <xdr:pic>
      <xdr:nvPicPr>
        <xdr:cNvPr id="122" name="Ink 13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47092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2052</xdr:col>
      <xdr:colOff>952500</xdr:colOff>
      <xdr:row>327717</xdr:row>
      <xdr:rowOff>66675</xdr:rowOff>
    </xdr:from>
    <xdr:to>
      <xdr:col>2053</xdr:col>
      <xdr:colOff>647700</xdr:colOff>
      <xdr:row>327722</xdr:row>
      <xdr:rowOff>47625</xdr:rowOff>
    </xdr:to>
    <xdr:pic>
      <xdr:nvPicPr>
        <xdr:cNvPr id="123" name="Ink 13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47092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2052</xdr:col>
      <xdr:colOff>952500</xdr:colOff>
      <xdr:row>393253</xdr:row>
      <xdr:rowOff>66675</xdr:rowOff>
    </xdr:from>
    <xdr:to>
      <xdr:col>2053</xdr:col>
      <xdr:colOff>647700</xdr:colOff>
      <xdr:row>393258</xdr:row>
      <xdr:rowOff>47625</xdr:rowOff>
    </xdr:to>
    <xdr:pic>
      <xdr:nvPicPr>
        <xdr:cNvPr id="124" name="Ink 13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47092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2052</xdr:col>
      <xdr:colOff>952500</xdr:colOff>
      <xdr:row>458789</xdr:row>
      <xdr:rowOff>66675</xdr:rowOff>
    </xdr:from>
    <xdr:to>
      <xdr:col>2053</xdr:col>
      <xdr:colOff>647700</xdr:colOff>
      <xdr:row>458794</xdr:row>
      <xdr:rowOff>47625</xdr:rowOff>
    </xdr:to>
    <xdr:pic>
      <xdr:nvPicPr>
        <xdr:cNvPr id="125" name="Ink 13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47092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2052</xdr:col>
      <xdr:colOff>952500</xdr:colOff>
      <xdr:row>524325</xdr:row>
      <xdr:rowOff>66675</xdr:rowOff>
    </xdr:from>
    <xdr:to>
      <xdr:col>2053</xdr:col>
      <xdr:colOff>647700</xdr:colOff>
      <xdr:row>524330</xdr:row>
      <xdr:rowOff>47625</xdr:rowOff>
    </xdr:to>
    <xdr:pic>
      <xdr:nvPicPr>
        <xdr:cNvPr id="126" name="Ink 13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47092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2052</xdr:col>
      <xdr:colOff>952500</xdr:colOff>
      <xdr:row>589861</xdr:row>
      <xdr:rowOff>66675</xdr:rowOff>
    </xdr:from>
    <xdr:to>
      <xdr:col>2053</xdr:col>
      <xdr:colOff>647700</xdr:colOff>
      <xdr:row>589866</xdr:row>
      <xdr:rowOff>47625</xdr:rowOff>
    </xdr:to>
    <xdr:pic>
      <xdr:nvPicPr>
        <xdr:cNvPr id="127" name="Ink 13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47092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2052</xdr:col>
      <xdr:colOff>952500</xdr:colOff>
      <xdr:row>655397</xdr:row>
      <xdr:rowOff>66675</xdr:rowOff>
    </xdr:from>
    <xdr:to>
      <xdr:col>2053</xdr:col>
      <xdr:colOff>647700</xdr:colOff>
      <xdr:row>655402</xdr:row>
      <xdr:rowOff>47625</xdr:rowOff>
    </xdr:to>
    <xdr:pic>
      <xdr:nvPicPr>
        <xdr:cNvPr id="128" name="Ink 13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47092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2052</xdr:col>
      <xdr:colOff>952500</xdr:colOff>
      <xdr:row>720933</xdr:row>
      <xdr:rowOff>66675</xdr:rowOff>
    </xdr:from>
    <xdr:to>
      <xdr:col>2053</xdr:col>
      <xdr:colOff>647700</xdr:colOff>
      <xdr:row>720938</xdr:row>
      <xdr:rowOff>47625</xdr:rowOff>
    </xdr:to>
    <xdr:pic>
      <xdr:nvPicPr>
        <xdr:cNvPr id="129" name="Ink 14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47092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2052</xdr:col>
      <xdr:colOff>952500</xdr:colOff>
      <xdr:row>786469</xdr:row>
      <xdr:rowOff>66675</xdr:rowOff>
    </xdr:from>
    <xdr:to>
      <xdr:col>2053</xdr:col>
      <xdr:colOff>647700</xdr:colOff>
      <xdr:row>786474</xdr:row>
      <xdr:rowOff>47625</xdr:rowOff>
    </xdr:to>
    <xdr:pic>
      <xdr:nvPicPr>
        <xdr:cNvPr id="130" name="Ink 14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47092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2052</xdr:col>
      <xdr:colOff>952500</xdr:colOff>
      <xdr:row>852005</xdr:row>
      <xdr:rowOff>66675</xdr:rowOff>
    </xdr:from>
    <xdr:to>
      <xdr:col>2053</xdr:col>
      <xdr:colOff>647700</xdr:colOff>
      <xdr:row>852010</xdr:row>
      <xdr:rowOff>47625</xdr:rowOff>
    </xdr:to>
    <xdr:pic>
      <xdr:nvPicPr>
        <xdr:cNvPr id="131" name="Ink 14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47092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2052</xdr:col>
      <xdr:colOff>952500</xdr:colOff>
      <xdr:row>917541</xdr:row>
      <xdr:rowOff>66675</xdr:rowOff>
    </xdr:from>
    <xdr:to>
      <xdr:col>2053</xdr:col>
      <xdr:colOff>647700</xdr:colOff>
      <xdr:row>917546</xdr:row>
      <xdr:rowOff>47625</xdr:rowOff>
    </xdr:to>
    <xdr:pic>
      <xdr:nvPicPr>
        <xdr:cNvPr id="132" name="Ink 14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47092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2052</xdr:col>
      <xdr:colOff>952500</xdr:colOff>
      <xdr:row>983077</xdr:row>
      <xdr:rowOff>66675</xdr:rowOff>
    </xdr:from>
    <xdr:to>
      <xdr:col>2053</xdr:col>
      <xdr:colOff>647700</xdr:colOff>
      <xdr:row>983082</xdr:row>
      <xdr:rowOff>47625</xdr:rowOff>
    </xdr:to>
    <xdr:pic>
      <xdr:nvPicPr>
        <xdr:cNvPr id="133" name="Ink 14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47092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2308</xdr:col>
      <xdr:colOff>952500</xdr:colOff>
      <xdr:row>41</xdr:row>
      <xdr:rowOff>0</xdr:rowOff>
    </xdr:from>
    <xdr:to>
      <xdr:col>2309</xdr:col>
      <xdr:colOff>647700</xdr:colOff>
      <xdr:row>42</xdr:row>
      <xdr:rowOff>47625</xdr:rowOff>
    </xdr:to>
    <xdr:pic>
      <xdr:nvPicPr>
        <xdr:cNvPr id="134" name="Ink 14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07668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2308</xdr:col>
      <xdr:colOff>952500</xdr:colOff>
      <xdr:row>65573</xdr:row>
      <xdr:rowOff>66675</xdr:rowOff>
    </xdr:from>
    <xdr:to>
      <xdr:col>2309</xdr:col>
      <xdr:colOff>647700</xdr:colOff>
      <xdr:row>65578</xdr:row>
      <xdr:rowOff>47625</xdr:rowOff>
    </xdr:to>
    <xdr:pic>
      <xdr:nvPicPr>
        <xdr:cNvPr id="135" name="Ink 14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07668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2308</xdr:col>
      <xdr:colOff>952500</xdr:colOff>
      <xdr:row>131109</xdr:row>
      <xdr:rowOff>66675</xdr:rowOff>
    </xdr:from>
    <xdr:to>
      <xdr:col>2309</xdr:col>
      <xdr:colOff>647700</xdr:colOff>
      <xdr:row>131114</xdr:row>
      <xdr:rowOff>47625</xdr:rowOff>
    </xdr:to>
    <xdr:pic>
      <xdr:nvPicPr>
        <xdr:cNvPr id="136" name="Ink 14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07668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2308</xdr:col>
      <xdr:colOff>952500</xdr:colOff>
      <xdr:row>196645</xdr:row>
      <xdr:rowOff>66675</xdr:rowOff>
    </xdr:from>
    <xdr:to>
      <xdr:col>2309</xdr:col>
      <xdr:colOff>647700</xdr:colOff>
      <xdr:row>196650</xdr:row>
      <xdr:rowOff>47625</xdr:rowOff>
    </xdr:to>
    <xdr:pic>
      <xdr:nvPicPr>
        <xdr:cNvPr id="137" name="Ink 14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07668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2308</xdr:col>
      <xdr:colOff>952500</xdr:colOff>
      <xdr:row>262181</xdr:row>
      <xdr:rowOff>66675</xdr:rowOff>
    </xdr:from>
    <xdr:to>
      <xdr:col>2309</xdr:col>
      <xdr:colOff>647700</xdr:colOff>
      <xdr:row>262186</xdr:row>
      <xdr:rowOff>47625</xdr:rowOff>
    </xdr:to>
    <xdr:pic>
      <xdr:nvPicPr>
        <xdr:cNvPr id="138" name="Ink 14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07668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2308</xdr:col>
      <xdr:colOff>952500</xdr:colOff>
      <xdr:row>327717</xdr:row>
      <xdr:rowOff>66675</xdr:rowOff>
    </xdr:from>
    <xdr:to>
      <xdr:col>2309</xdr:col>
      <xdr:colOff>647700</xdr:colOff>
      <xdr:row>327722</xdr:row>
      <xdr:rowOff>47625</xdr:rowOff>
    </xdr:to>
    <xdr:pic>
      <xdr:nvPicPr>
        <xdr:cNvPr id="139" name="Ink 15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07668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2308</xdr:col>
      <xdr:colOff>952500</xdr:colOff>
      <xdr:row>393253</xdr:row>
      <xdr:rowOff>66675</xdr:rowOff>
    </xdr:from>
    <xdr:to>
      <xdr:col>2309</xdr:col>
      <xdr:colOff>647700</xdr:colOff>
      <xdr:row>393258</xdr:row>
      <xdr:rowOff>47625</xdr:rowOff>
    </xdr:to>
    <xdr:pic>
      <xdr:nvPicPr>
        <xdr:cNvPr id="140" name="Ink 15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07668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2308</xdr:col>
      <xdr:colOff>952500</xdr:colOff>
      <xdr:row>458789</xdr:row>
      <xdr:rowOff>66675</xdr:rowOff>
    </xdr:from>
    <xdr:to>
      <xdr:col>2309</xdr:col>
      <xdr:colOff>647700</xdr:colOff>
      <xdr:row>458794</xdr:row>
      <xdr:rowOff>47625</xdr:rowOff>
    </xdr:to>
    <xdr:pic>
      <xdr:nvPicPr>
        <xdr:cNvPr id="141" name="Ink 15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07668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2308</xdr:col>
      <xdr:colOff>952500</xdr:colOff>
      <xdr:row>524325</xdr:row>
      <xdr:rowOff>66675</xdr:rowOff>
    </xdr:from>
    <xdr:to>
      <xdr:col>2309</xdr:col>
      <xdr:colOff>647700</xdr:colOff>
      <xdr:row>524330</xdr:row>
      <xdr:rowOff>47625</xdr:rowOff>
    </xdr:to>
    <xdr:pic>
      <xdr:nvPicPr>
        <xdr:cNvPr id="142" name="Ink 15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07668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2308</xdr:col>
      <xdr:colOff>952500</xdr:colOff>
      <xdr:row>589861</xdr:row>
      <xdr:rowOff>66675</xdr:rowOff>
    </xdr:from>
    <xdr:to>
      <xdr:col>2309</xdr:col>
      <xdr:colOff>647700</xdr:colOff>
      <xdr:row>589866</xdr:row>
      <xdr:rowOff>47625</xdr:rowOff>
    </xdr:to>
    <xdr:pic>
      <xdr:nvPicPr>
        <xdr:cNvPr id="143" name="Ink 15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07668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2308</xdr:col>
      <xdr:colOff>952500</xdr:colOff>
      <xdr:row>655397</xdr:row>
      <xdr:rowOff>66675</xdr:rowOff>
    </xdr:from>
    <xdr:to>
      <xdr:col>2309</xdr:col>
      <xdr:colOff>647700</xdr:colOff>
      <xdr:row>655402</xdr:row>
      <xdr:rowOff>47625</xdr:rowOff>
    </xdr:to>
    <xdr:pic>
      <xdr:nvPicPr>
        <xdr:cNvPr id="144" name="Ink 15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07668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2308</xdr:col>
      <xdr:colOff>952500</xdr:colOff>
      <xdr:row>720933</xdr:row>
      <xdr:rowOff>66675</xdr:rowOff>
    </xdr:from>
    <xdr:to>
      <xdr:col>2309</xdr:col>
      <xdr:colOff>647700</xdr:colOff>
      <xdr:row>720938</xdr:row>
      <xdr:rowOff>47625</xdr:rowOff>
    </xdr:to>
    <xdr:pic>
      <xdr:nvPicPr>
        <xdr:cNvPr id="145" name="Ink 15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07668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2308</xdr:col>
      <xdr:colOff>952500</xdr:colOff>
      <xdr:row>786469</xdr:row>
      <xdr:rowOff>66675</xdr:rowOff>
    </xdr:from>
    <xdr:to>
      <xdr:col>2309</xdr:col>
      <xdr:colOff>647700</xdr:colOff>
      <xdr:row>786474</xdr:row>
      <xdr:rowOff>47625</xdr:rowOff>
    </xdr:to>
    <xdr:pic>
      <xdr:nvPicPr>
        <xdr:cNvPr id="146" name="Ink 15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07668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2308</xdr:col>
      <xdr:colOff>952500</xdr:colOff>
      <xdr:row>852005</xdr:row>
      <xdr:rowOff>66675</xdr:rowOff>
    </xdr:from>
    <xdr:to>
      <xdr:col>2309</xdr:col>
      <xdr:colOff>647700</xdr:colOff>
      <xdr:row>852010</xdr:row>
      <xdr:rowOff>47625</xdr:rowOff>
    </xdr:to>
    <xdr:pic>
      <xdr:nvPicPr>
        <xdr:cNvPr id="147" name="Ink 15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07668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2308</xdr:col>
      <xdr:colOff>952500</xdr:colOff>
      <xdr:row>917541</xdr:row>
      <xdr:rowOff>66675</xdr:rowOff>
    </xdr:from>
    <xdr:to>
      <xdr:col>2309</xdr:col>
      <xdr:colOff>647700</xdr:colOff>
      <xdr:row>917546</xdr:row>
      <xdr:rowOff>47625</xdr:rowOff>
    </xdr:to>
    <xdr:pic>
      <xdr:nvPicPr>
        <xdr:cNvPr id="148" name="Ink 15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07668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2308</xdr:col>
      <xdr:colOff>952500</xdr:colOff>
      <xdr:row>983077</xdr:row>
      <xdr:rowOff>66675</xdr:rowOff>
    </xdr:from>
    <xdr:to>
      <xdr:col>2309</xdr:col>
      <xdr:colOff>647700</xdr:colOff>
      <xdr:row>983082</xdr:row>
      <xdr:rowOff>47625</xdr:rowOff>
    </xdr:to>
    <xdr:pic>
      <xdr:nvPicPr>
        <xdr:cNvPr id="149" name="Ink 16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07668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2564</xdr:col>
      <xdr:colOff>952500</xdr:colOff>
      <xdr:row>41</xdr:row>
      <xdr:rowOff>0</xdr:rowOff>
    </xdr:from>
    <xdr:to>
      <xdr:col>2565</xdr:col>
      <xdr:colOff>647700</xdr:colOff>
      <xdr:row>42</xdr:row>
      <xdr:rowOff>47625</xdr:rowOff>
    </xdr:to>
    <xdr:pic>
      <xdr:nvPicPr>
        <xdr:cNvPr id="150" name="Ink 16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68244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2564</xdr:col>
      <xdr:colOff>952500</xdr:colOff>
      <xdr:row>65573</xdr:row>
      <xdr:rowOff>66675</xdr:rowOff>
    </xdr:from>
    <xdr:to>
      <xdr:col>2565</xdr:col>
      <xdr:colOff>647700</xdr:colOff>
      <xdr:row>65578</xdr:row>
      <xdr:rowOff>47625</xdr:rowOff>
    </xdr:to>
    <xdr:pic>
      <xdr:nvPicPr>
        <xdr:cNvPr id="151" name="Ink 16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668244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2564</xdr:col>
      <xdr:colOff>952500</xdr:colOff>
      <xdr:row>131109</xdr:row>
      <xdr:rowOff>66675</xdr:rowOff>
    </xdr:from>
    <xdr:to>
      <xdr:col>2565</xdr:col>
      <xdr:colOff>647700</xdr:colOff>
      <xdr:row>131114</xdr:row>
      <xdr:rowOff>47625</xdr:rowOff>
    </xdr:to>
    <xdr:pic>
      <xdr:nvPicPr>
        <xdr:cNvPr id="152" name="Ink 16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668244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2564</xdr:col>
      <xdr:colOff>952500</xdr:colOff>
      <xdr:row>196645</xdr:row>
      <xdr:rowOff>66675</xdr:rowOff>
    </xdr:from>
    <xdr:to>
      <xdr:col>2565</xdr:col>
      <xdr:colOff>647700</xdr:colOff>
      <xdr:row>196650</xdr:row>
      <xdr:rowOff>47625</xdr:rowOff>
    </xdr:to>
    <xdr:pic>
      <xdr:nvPicPr>
        <xdr:cNvPr id="153" name="Ink 16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668244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2564</xdr:col>
      <xdr:colOff>952500</xdr:colOff>
      <xdr:row>262181</xdr:row>
      <xdr:rowOff>66675</xdr:rowOff>
    </xdr:from>
    <xdr:to>
      <xdr:col>2565</xdr:col>
      <xdr:colOff>647700</xdr:colOff>
      <xdr:row>262186</xdr:row>
      <xdr:rowOff>47625</xdr:rowOff>
    </xdr:to>
    <xdr:pic>
      <xdr:nvPicPr>
        <xdr:cNvPr id="154" name="Ink 16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668244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2564</xdr:col>
      <xdr:colOff>952500</xdr:colOff>
      <xdr:row>327717</xdr:row>
      <xdr:rowOff>66675</xdr:rowOff>
    </xdr:from>
    <xdr:to>
      <xdr:col>2565</xdr:col>
      <xdr:colOff>647700</xdr:colOff>
      <xdr:row>327722</xdr:row>
      <xdr:rowOff>47625</xdr:rowOff>
    </xdr:to>
    <xdr:pic>
      <xdr:nvPicPr>
        <xdr:cNvPr id="155" name="Ink 16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668244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2564</xdr:col>
      <xdr:colOff>952500</xdr:colOff>
      <xdr:row>393253</xdr:row>
      <xdr:rowOff>66675</xdr:rowOff>
    </xdr:from>
    <xdr:to>
      <xdr:col>2565</xdr:col>
      <xdr:colOff>647700</xdr:colOff>
      <xdr:row>393258</xdr:row>
      <xdr:rowOff>47625</xdr:rowOff>
    </xdr:to>
    <xdr:pic>
      <xdr:nvPicPr>
        <xdr:cNvPr id="156" name="Ink 16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668244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2564</xdr:col>
      <xdr:colOff>952500</xdr:colOff>
      <xdr:row>458789</xdr:row>
      <xdr:rowOff>66675</xdr:rowOff>
    </xdr:from>
    <xdr:to>
      <xdr:col>2565</xdr:col>
      <xdr:colOff>647700</xdr:colOff>
      <xdr:row>458794</xdr:row>
      <xdr:rowOff>47625</xdr:rowOff>
    </xdr:to>
    <xdr:pic>
      <xdr:nvPicPr>
        <xdr:cNvPr id="157" name="Ink 16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668244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2564</xdr:col>
      <xdr:colOff>952500</xdr:colOff>
      <xdr:row>524325</xdr:row>
      <xdr:rowOff>66675</xdr:rowOff>
    </xdr:from>
    <xdr:to>
      <xdr:col>2565</xdr:col>
      <xdr:colOff>647700</xdr:colOff>
      <xdr:row>524330</xdr:row>
      <xdr:rowOff>47625</xdr:rowOff>
    </xdr:to>
    <xdr:pic>
      <xdr:nvPicPr>
        <xdr:cNvPr id="158" name="Ink 16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668244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2564</xdr:col>
      <xdr:colOff>952500</xdr:colOff>
      <xdr:row>589861</xdr:row>
      <xdr:rowOff>66675</xdr:rowOff>
    </xdr:from>
    <xdr:to>
      <xdr:col>2565</xdr:col>
      <xdr:colOff>647700</xdr:colOff>
      <xdr:row>589866</xdr:row>
      <xdr:rowOff>47625</xdr:rowOff>
    </xdr:to>
    <xdr:pic>
      <xdr:nvPicPr>
        <xdr:cNvPr id="159" name="Ink 17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668244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2564</xdr:col>
      <xdr:colOff>952500</xdr:colOff>
      <xdr:row>655397</xdr:row>
      <xdr:rowOff>66675</xdr:rowOff>
    </xdr:from>
    <xdr:to>
      <xdr:col>2565</xdr:col>
      <xdr:colOff>647700</xdr:colOff>
      <xdr:row>655402</xdr:row>
      <xdr:rowOff>47625</xdr:rowOff>
    </xdr:to>
    <xdr:pic>
      <xdr:nvPicPr>
        <xdr:cNvPr id="160" name="Ink 17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668244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2564</xdr:col>
      <xdr:colOff>952500</xdr:colOff>
      <xdr:row>720933</xdr:row>
      <xdr:rowOff>66675</xdr:rowOff>
    </xdr:from>
    <xdr:to>
      <xdr:col>2565</xdr:col>
      <xdr:colOff>647700</xdr:colOff>
      <xdr:row>720938</xdr:row>
      <xdr:rowOff>47625</xdr:rowOff>
    </xdr:to>
    <xdr:pic>
      <xdr:nvPicPr>
        <xdr:cNvPr id="161" name="Ink 17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668244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2564</xdr:col>
      <xdr:colOff>952500</xdr:colOff>
      <xdr:row>786469</xdr:row>
      <xdr:rowOff>66675</xdr:rowOff>
    </xdr:from>
    <xdr:to>
      <xdr:col>2565</xdr:col>
      <xdr:colOff>647700</xdr:colOff>
      <xdr:row>786474</xdr:row>
      <xdr:rowOff>47625</xdr:rowOff>
    </xdr:to>
    <xdr:pic>
      <xdr:nvPicPr>
        <xdr:cNvPr id="162" name="Ink 17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668244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2564</xdr:col>
      <xdr:colOff>952500</xdr:colOff>
      <xdr:row>852005</xdr:row>
      <xdr:rowOff>66675</xdr:rowOff>
    </xdr:from>
    <xdr:to>
      <xdr:col>2565</xdr:col>
      <xdr:colOff>647700</xdr:colOff>
      <xdr:row>852010</xdr:row>
      <xdr:rowOff>47625</xdr:rowOff>
    </xdr:to>
    <xdr:pic>
      <xdr:nvPicPr>
        <xdr:cNvPr id="163" name="Ink 17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668244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2564</xdr:col>
      <xdr:colOff>952500</xdr:colOff>
      <xdr:row>917541</xdr:row>
      <xdr:rowOff>66675</xdr:rowOff>
    </xdr:from>
    <xdr:to>
      <xdr:col>2565</xdr:col>
      <xdr:colOff>647700</xdr:colOff>
      <xdr:row>917546</xdr:row>
      <xdr:rowOff>47625</xdr:rowOff>
    </xdr:to>
    <xdr:pic>
      <xdr:nvPicPr>
        <xdr:cNvPr id="164" name="Ink 17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668244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2564</xdr:col>
      <xdr:colOff>952500</xdr:colOff>
      <xdr:row>983077</xdr:row>
      <xdr:rowOff>66675</xdr:rowOff>
    </xdr:from>
    <xdr:to>
      <xdr:col>2565</xdr:col>
      <xdr:colOff>647700</xdr:colOff>
      <xdr:row>983082</xdr:row>
      <xdr:rowOff>47625</xdr:rowOff>
    </xdr:to>
    <xdr:pic>
      <xdr:nvPicPr>
        <xdr:cNvPr id="165" name="Ink 17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668244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2820</xdr:col>
      <xdr:colOff>952500</xdr:colOff>
      <xdr:row>41</xdr:row>
      <xdr:rowOff>0</xdr:rowOff>
    </xdr:from>
    <xdr:to>
      <xdr:col>2821</xdr:col>
      <xdr:colOff>647700</xdr:colOff>
      <xdr:row>42</xdr:row>
      <xdr:rowOff>47625</xdr:rowOff>
    </xdr:to>
    <xdr:pic>
      <xdr:nvPicPr>
        <xdr:cNvPr id="166" name="Ink 17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28820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2820</xdr:col>
      <xdr:colOff>952500</xdr:colOff>
      <xdr:row>65573</xdr:row>
      <xdr:rowOff>66675</xdr:rowOff>
    </xdr:from>
    <xdr:to>
      <xdr:col>2821</xdr:col>
      <xdr:colOff>647700</xdr:colOff>
      <xdr:row>65578</xdr:row>
      <xdr:rowOff>47625</xdr:rowOff>
    </xdr:to>
    <xdr:pic>
      <xdr:nvPicPr>
        <xdr:cNvPr id="167" name="Ink 17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228820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2820</xdr:col>
      <xdr:colOff>952500</xdr:colOff>
      <xdr:row>131109</xdr:row>
      <xdr:rowOff>66675</xdr:rowOff>
    </xdr:from>
    <xdr:to>
      <xdr:col>2821</xdr:col>
      <xdr:colOff>647700</xdr:colOff>
      <xdr:row>131114</xdr:row>
      <xdr:rowOff>47625</xdr:rowOff>
    </xdr:to>
    <xdr:pic>
      <xdr:nvPicPr>
        <xdr:cNvPr id="168" name="Ink 17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228820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2820</xdr:col>
      <xdr:colOff>952500</xdr:colOff>
      <xdr:row>196645</xdr:row>
      <xdr:rowOff>66675</xdr:rowOff>
    </xdr:from>
    <xdr:to>
      <xdr:col>2821</xdr:col>
      <xdr:colOff>647700</xdr:colOff>
      <xdr:row>196650</xdr:row>
      <xdr:rowOff>47625</xdr:rowOff>
    </xdr:to>
    <xdr:pic>
      <xdr:nvPicPr>
        <xdr:cNvPr id="169" name="Ink 18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228820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2820</xdr:col>
      <xdr:colOff>952500</xdr:colOff>
      <xdr:row>262181</xdr:row>
      <xdr:rowOff>66675</xdr:rowOff>
    </xdr:from>
    <xdr:to>
      <xdr:col>2821</xdr:col>
      <xdr:colOff>647700</xdr:colOff>
      <xdr:row>262186</xdr:row>
      <xdr:rowOff>47625</xdr:rowOff>
    </xdr:to>
    <xdr:pic>
      <xdr:nvPicPr>
        <xdr:cNvPr id="170" name="Ink 18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228820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2820</xdr:col>
      <xdr:colOff>952500</xdr:colOff>
      <xdr:row>327717</xdr:row>
      <xdr:rowOff>66675</xdr:rowOff>
    </xdr:from>
    <xdr:to>
      <xdr:col>2821</xdr:col>
      <xdr:colOff>647700</xdr:colOff>
      <xdr:row>327722</xdr:row>
      <xdr:rowOff>47625</xdr:rowOff>
    </xdr:to>
    <xdr:pic>
      <xdr:nvPicPr>
        <xdr:cNvPr id="171" name="Ink 18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228820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2820</xdr:col>
      <xdr:colOff>952500</xdr:colOff>
      <xdr:row>393253</xdr:row>
      <xdr:rowOff>66675</xdr:rowOff>
    </xdr:from>
    <xdr:to>
      <xdr:col>2821</xdr:col>
      <xdr:colOff>647700</xdr:colOff>
      <xdr:row>393258</xdr:row>
      <xdr:rowOff>47625</xdr:rowOff>
    </xdr:to>
    <xdr:pic>
      <xdr:nvPicPr>
        <xdr:cNvPr id="172" name="Ink 18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228820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2820</xdr:col>
      <xdr:colOff>952500</xdr:colOff>
      <xdr:row>458789</xdr:row>
      <xdr:rowOff>66675</xdr:rowOff>
    </xdr:from>
    <xdr:to>
      <xdr:col>2821</xdr:col>
      <xdr:colOff>647700</xdr:colOff>
      <xdr:row>458794</xdr:row>
      <xdr:rowOff>47625</xdr:rowOff>
    </xdr:to>
    <xdr:pic>
      <xdr:nvPicPr>
        <xdr:cNvPr id="173" name="Ink 18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228820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2820</xdr:col>
      <xdr:colOff>952500</xdr:colOff>
      <xdr:row>524325</xdr:row>
      <xdr:rowOff>66675</xdr:rowOff>
    </xdr:from>
    <xdr:to>
      <xdr:col>2821</xdr:col>
      <xdr:colOff>647700</xdr:colOff>
      <xdr:row>524330</xdr:row>
      <xdr:rowOff>47625</xdr:rowOff>
    </xdr:to>
    <xdr:pic>
      <xdr:nvPicPr>
        <xdr:cNvPr id="174" name="Ink 18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228820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2820</xdr:col>
      <xdr:colOff>952500</xdr:colOff>
      <xdr:row>589861</xdr:row>
      <xdr:rowOff>66675</xdr:rowOff>
    </xdr:from>
    <xdr:to>
      <xdr:col>2821</xdr:col>
      <xdr:colOff>647700</xdr:colOff>
      <xdr:row>589866</xdr:row>
      <xdr:rowOff>47625</xdr:rowOff>
    </xdr:to>
    <xdr:pic>
      <xdr:nvPicPr>
        <xdr:cNvPr id="175" name="Ink 18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228820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2820</xdr:col>
      <xdr:colOff>952500</xdr:colOff>
      <xdr:row>655397</xdr:row>
      <xdr:rowOff>66675</xdr:rowOff>
    </xdr:from>
    <xdr:to>
      <xdr:col>2821</xdr:col>
      <xdr:colOff>647700</xdr:colOff>
      <xdr:row>655402</xdr:row>
      <xdr:rowOff>47625</xdr:rowOff>
    </xdr:to>
    <xdr:pic>
      <xdr:nvPicPr>
        <xdr:cNvPr id="176" name="Ink 18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228820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2820</xdr:col>
      <xdr:colOff>952500</xdr:colOff>
      <xdr:row>720933</xdr:row>
      <xdr:rowOff>66675</xdr:rowOff>
    </xdr:from>
    <xdr:to>
      <xdr:col>2821</xdr:col>
      <xdr:colOff>647700</xdr:colOff>
      <xdr:row>720938</xdr:row>
      <xdr:rowOff>47625</xdr:rowOff>
    </xdr:to>
    <xdr:pic>
      <xdr:nvPicPr>
        <xdr:cNvPr id="177" name="Ink 18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228820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2820</xdr:col>
      <xdr:colOff>952500</xdr:colOff>
      <xdr:row>786469</xdr:row>
      <xdr:rowOff>66675</xdr:rowOff>
    </xdr:from>
    <xdr:to>
      <xdr:col>2821</xdr:col>
      <xdr:colOff>647700</xdr:colOff>
      <xdr:row>786474</xdr:row>
      <xdr:rowOff>47625</xdr:rowOff>
    </xdr:to>
    <xdr:pic>
      <xdr:nvPicPr>
        <xdr:cNvPr id="178" name="Ink 18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228820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2820</xdr:col>
      <xdr:colOff>952500</xdr:colOff>
      <xdr:row>852005</xdr:row>
      <xdr:rowOff>66675</xdr:rowOff>
    </xdr:from>
    <xdr:to>
      <xdr:col>2821</xdr:col>
      <xdr:colOff>647700</xdr:colOff>
      <xdr:row>852010</xdr:row>
      <xdr:rowOff>47625</xdr:rowOff>
    </xdr:to>
    <xdr:pic>
      <xdr:nvPicPr>
        <xdr:cNvPr id="179" name="Ink 19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228820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2820</xdr:col>
      <xdr:colOff>952500</xdr:colOff>
      <xdr:row>917541</xdr:row>
      <xdr:rowOff>66675</xdr:rowOff>
    </xdr:from>
    <xdr:to>
      <xdr:col>2821</xdr:col>
      <xdr:colOff>647700</xdr:colOff>
      <xdr:row>917546</xdr:row>
      <xdr:rowOff>47625</xdr:rowOff>
    </xdr:to>
    <xdr:pic>
      <xdr:nvPicPr>
        <xdr:cNvPr id="180" name="Ink 19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228820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2820</xdr:col>
      <xdr:colOff>952500</xdr:colOff>
      <xdr:row>983077</xdr:row>
      <xdr:rowOff>66675</xdr:rowOff>
    </xdr:from>
    <xdr:to>
      <xdr:col>2821</xdr:col>
      <xdr:colOff>647700</xdr:colOff>
      <xdr:row>983082</xdr:row>
      <xdr:rowOff>47625</xdr:rowOff>
    </xdr:to>
    <xdr:pic>
      <xdr:nvPicPr>
        <xdr:cNvPr id="181" name="Ink 19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228820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3076</xdr:col>
      <xdr:colOff>952500</xdr:colOff>
      <xdr:row>41</xdr:row>
      <xdr:rowOff>0</xdr:rowOff>
    </xdr:from>
    <xdr:to>
      <xdr:col>3077</xdr:col>
      <xdr:colOff>647700</xdr:colOff>
      <xdr:row>42</xdr:row>
      <xdr:rowOff>47625</xdr:rowOff>
    </xdr:to>
    <xdr:pic>
      <xdr:nvPicPr>
        <xdr:cNvPr id="182" name="Ink 19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789396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3076</xdr:col>
      <xdr:colOff>952500</xdr:colOff>
      <xdr:row>65573</xdr:row>
      <xdr:rowOff>66675</xdr:rowOff>
    </xdr:from>
    <xdr:to>
      <xdr:col>3077</xdr:col>
      <xdr:colOff>647700</xdr:colOff>
      <xdr:row>65578</xdr:row>
      <xdr:rowOff>47625</xdr:rowOff>
    </xdr:to>
    <xdr:pic>
      <xdr:nvPicPr>
        <xdr:cNvPr id="183" name="Ink 19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789396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3076</xdr:col>
      <xdr:colOff>952500</xdr:colOff>
      <xdr:row>131109</xdr:row>
      <xdr:rowOff>66675</xdr:rowOff>
    </xdr:from>
    <xdr:to>
      <xdr:col>3077</xdr:col>
      <xdr:colOff>647700</xdr:colOff>
      <xdr:row>131114</xdr:row>
      <xdr:rowOff>47625</xdr:rowOff>
    </xdr:to>
    <xdr:pic>
      <xdr:nvPicPr>
        <xdr:cNvPr id="184" name="Ink 19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789396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3076</xdr:col>
      <xdr:colOff>952500</xdr:colOff>
      <xdr:row>196645</xdr:row>
      <xdr:rowOff>66675</xdr:rowOff>
    </xdr:from>
    <xdr:to>
      <xdr:col>3077</xdr:col>
      <xdr:colOff>647700</xdr:colOff>
      <xdr:row>196650</xdr:row>
      <xdr:rowOff>47625</xdr:rowOff>
    </xdr:to>
    <xdr:pic>
      <xdr:nvPicPr>
        <xdr:cNvPr id="185" name="Ink 19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789396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3076</xdr:col>
      <xdr:colOff>952500</xdr:colOff>
      <xdr:row>262181</xdr:row>
      <xdr:rowOff>66675</xdr:rowOff>
    </xdr:from>
    <xdr:to>
      <xdr:col>3077</xdr:col>
      <xdr:colOff>647700</xdr:colOff>
      <xdr:row>262186</xdr:row>
      <xdr:rowOff>47625</xdr:rowOff>
    </xdr:to>
    <xdr:pic>
      <xdr:nvPicPr>
        <xdr:cNvPr id="186" name="Ink 19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789396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3076</xdr:col>
      <xdr:colOff>952500</xdr:colOff>
      <xdr:row>327717</xdr:row>
      <xdr:rowOff>66675</xdr:rowOff>
    </xdr:from>
    <xdr:to>
      <xdr:col>3077</xdr:col>
      <xdr:colOff>647700</xdr:colOff>
      <xdr:row>327722</xdr:row>
      <xdr:rowOff>47625</xdr:rowOff>
    </xdr:to>
    <xdr:pic>
      <xdr:nvPicPr>
        <xdr:cNvPr id="187" name="Ink 19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789396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3076</xdr:col>
      <xdr:colOff>952500</xdr:colOff>
      <xdr:row>393253</xdr:row>
      <xdr:rowOff>66675</xdr:rowOff>
    </xdr:from>
    <xdr:to>
      <xdr:col>3077</xdr:col>
      <xdr:colOff>647700</xdr:colOff>
      <xdr:row>393258</xdr:row>
      <xdr:rowOff>47625</xdr:rowOff>
    </xdr:to>
    <xdr:pic>
      <xdr:nvPicPr>
        <xdr:cNvPr id="188" name="Ink 19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789396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3076</xdr:col>
      <xdr:colOff>952500</xdr:colOff>
      <xdr:row>458789</xdr:row>
      <xdr:rowOff>66675</xdr:rowOff>
    </xdr:from>
    <xdr:to>
      <xdr:col>3077</xdr:col>
      <xdr:colOff>647700</xdr:colOff>
      <xdr:row>458794</xdr:row>
      <xdr:rowOff>47625</xdr:rowOff>
    </xdr:to>
    <xdr:pic>
      <xdr:nvPicPr>
        <xdr:cNvPr id="189" name="Ink 20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789396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3076</xdr:col>
      <xdr:colOff>952500</xdr:colOff>
      <xdr:row>524325</xdr:row>
      <xdr:rowOff>66675</xdr:rowOff>
    </xdr:from>
    <xdr:to>
      <xdr:col>3077</xdr:col>
      <xdr:colOff>647700</xdr:colOff>
      <xdr:row>524330</xdr:row>
      <xdr:rowOff>47625</xdr:rowOff>
    </xdr:to>
    <xdr:pic>
      <xdr:nvPicPr>
        <xdr:cNvPr id="190" name="Ink 20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789396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3076</xdr:col>
      <xdr:colOff>952500</xdr:colOff>
      <xdr:row>589861</xdr:row>
      <xdr:rowOff>66675</xdr:rowOff>
    </xdr:from>
    <xdr:to>
      <xdr:col>3077</xdr:col>
      <xdr:colOff>647700</xdr:colOff>
      <xdr:row>589866</xdr:row>
      <xdr:rowOff>47625</xdr:rowOff>
    </xdr:to>
    <xdr:pic>
      <xdr:nvPicPr>
        <xdr:cNvPr id="191" name="Ink 20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789396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3076</xdr:col>
      <xdr:colOff>952500</xdr:colOff>
      <xdr:row>655397</xdr:row>
      <xdr:rowOff>66675</xdr:rowOff>
    </xdr:from>
    <xdr:to>
      <xdr:col>3077</xdr:col>
      <xdr:colOff>647700</xdr:colOff>
      <xdr:row>655402</xdr:row>
      <xdr:rowOff>47625</xdr:rowOff>
    </xdr:to>
    <xdr:pic>
      <xdr:nvPicPr>
        <xdr:cNvPr id="192" name="Ink 20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789396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3076</xdr:col>
      <xdr:colOff>952500</xdr:colOff>
      <xdr:row>720933</xdr:row>
      <xdr:rowOff>66675</xdr:rowOff>
    </xdr:from>
    <xdr:to>
      <xdr:col>3077</xdr:col>
      <xdr:colOff>647700</xdr:colOff>
      <xdr:row>720938</xdr:row>
      <xdr:rowOff>47625</xdr:rowOff>
    </xdr:to>
    <xdr:pic>
      <xdr:nvPicPr>
        <xdr:cNvPr id="193" name="Ink 20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789396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3076</xdr:col>
      <xdr:colOff>952500</xdr:colOff>
      <xdr:row>786469</xdr:row>
      <xdr:rowOff>66675</xdr:rowOff>
    </xdr:from>
    <xdr:to>
      <xdr:col>3077</xdr:col>
      <xdr:colOff>647700</xdr:colOff>
      <xdr:row>786474</xdr:row>
      <xdr:rowOff>47625</xdr:rowOff>
    </xdr:to>
    <xdr:pic>
      <xdr:nvPicPr>
        <xdr:cNvPr id="194" name="Ink 20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789396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3076</xdr:col>
      <xdr:colOff>952500</xdr:colOff>
      <xdr:row>852005</xdr:row>
      <xdr:rowOff>66675</xdr:rowOff>
    </xdr:from>
    <xdr:to>
      <xdr:col>3077</xdr:col>
      <xdr:colOff>647700</xdr:colOff>
      <xdr:row>852010</xdr:row>
      <xdr:rowOff>47625</xdr:rowOff>
    </xdr:to>
    <xdr:pic>
      <xdr:nvPicPr>
        <xdr:cNvPr id="195" name="Ink 20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789396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3076</xdr:col>
      <xdr:colOff>952500</xdr:colOff>
      <xdr:row>917541</xdr:row>
      <xdr:rowOff>66675</xdr:rowOff>
    </xdr:from>
    <xdr:to>
      <xdr:col>3077</xdr:col>
      <xdr:colOff>647700</xdr:colOff>
      <xdr:row>917546</xdr:row>
      <xdr:rowOff>47625</xdr:rowOff>
    </xdr:to>
    <xdr:pic>
      <xdr:nvPicPr>
        <xdr:cNvPr id="196" name="Ink 20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789396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3076</xdr:col>
      <xdr:colOff>952500</xdr:colOff>
      <xdr:row>983077</xdr:row>
      <xdr:rowOff>66675</xdr:rowOff>
    </xdr:from>
    <xdr:to>
      <xdr:col>3077</xdr:col>
      <xdr:colOff>647700</xdr:colOff>
      <xdr:row>983082</xdr:row>
      <xdr:rowOff>47625</xdr:rowOff>
    </xdr:to>
    <xdr:pic>
      <xdr:nvPicPr>
        <xdr:cNvPr id="197" name="Ink 20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789396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3332</xdr:col>
      <xdr:colOff>952500</xdr:colOff>
      <xdr:row>41</xdr:row>
      <xdr:rowOff>0</xdr:rowOff>
    </xdr:from>
    <xdr:to>
      <xdr:col>3333</xdr:col>
      <xdr:colOff>647700</xdr:colOff>
      <xdr:row>42</xdr:row>
      <xdr:rowOff>47625</xdr:rowOff>
    </xdr:to>
    <xdr:pic>
      <xdr:nvPicPr>
        <xdr:cNvPr id="198" name="Ink 20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49972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3332</xdr:col>
      <xdr:colOff>952500</xdr:colOff>
      <xdr:row>65573</xdr:row>
      <xdr:rowOff>66675</xdr:rowOff>
    </xdr:from>
    <xdr:to>
      <xdr:col>3333</xdr:col>
      <xdr:colOff>647700</xdr:colOff>
      <xdr:row>65578</xdr:row>
      <xdr:rowOff>47625</xdr:rowOff>
    </xdr:to>
    <xdr:pic>
      <xdr:nvPicPr>
        <xdr:cNvPr id="199" name="Ink 21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349972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3332</xdr:col>
      <xdr:colOff>952500</xdr:colOff>
      <xdr:row>131109</xdr:row>
      <xdr:rowOff>66675</xdr:rowOff>
    </xdr:from>
    <xdr:to>
      <xdr:col>3333</xdr:col>
      <xdr:colOff>647700</xdr:colOff>
      <xdr:row>131114</xdr:row>
      <xdr:rowOff>47625</xdr:rowOff>
    </xdr:to>
    <xdr:pic>
      <xdr:nvPicPr>
        <xdr:cNvPr id="200" name="Ink 21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349972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3332</xdr:col>
      <xdr:colOff>952500</xdr:colOff>
      <xdr:row>196645</xdr:row>
      <xdr:rowOff>66675</xdr:rowOff>
    </xdr:from>
    <xdr:to>
      <xdr:col>3333</xdr:col>
      <xdr:colOff>647700</xdr:colOff>
      <xdr:row>196650</xdr:row>
      <xdr:rowOff>47625</xdr:rowOff>
    </xdr:to>
    <xdr:pic>
      <xdr:nvPicPr>
        <xdr:cNvPr id="201" name="Ink 21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349972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3332</xdr:col>
      <xdr:colOff>952500</xdr:colOff>
      <xdr:row>262181</xdr:row>
      <xdr:rowOff>66675</xdr:rowOff>
    </xdr:from>
    <xdr:to>
      <xdr:col>3333</xdr:col>
      <xdr:colOff>647700</xdr:colOff>
      <xdr:row>262186</xdr:row>
      <xdr:rowOff>47625</xdr:rowOff>
    </xdr:to>
    <xdr:pic>
      <xdr:nvPicPr>
        <xdr:cNvPr id="202" name="Ink 21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349972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3332</xdr:col>
      <xdr:colOff>952500</xdr:colOff>
      <xdr:row>327717</xdr:row>
      <xdr:rowOff>66675</xdr:rowOff>
    </xdr:from>
    <xdr:to>
      <xdr:col>3333</xdr:col>
      <xdr:colOff>647700</xdr:colOff>
      <xdr:row>327722</xdr:row>
      <xdr:rowOff>47625</xdr:rowOff>
    </xdr:to>
    <xdr:pic>
      <xdr:nvPicPr>
        <xdr:cNvPr id="203" name="Ink 21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349972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3332</xdr:col>
      <xdr:colOff>952500</xdr:colOff>
      <xdr:row>393253</xdr:row>
      <xdr:rowOff>66675</xdr:rowOff>
    </xdr:from>
    <xdr:to>
      <xdr:col>3333</xdr:col>
      <xdr:colOff>647700</xdr:colOff>
      <xdr:row>393258</xdr:row>
      <xdr:rowOff>47625</xdr:rowOff>
    </xdr:to>
    <xdr:pic>
      <xdr:nvPicPr>
        <xdr:cNvPr id="204" name="Ink 21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349972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3332</xdr:col>
      <xdr:colOff>952500</xdr:colOff>
      <xdr:row>458789</xdr:row>
      <xdr:rowOff>66675</xdr:rowOff>
    </xdr:from>
    <xdr:to>
      <xdr:col>3333</xdr:col>
      <xdr:colOff>647700</xdr:colOff>
      <xdr:row>458794</xdr:row>
      <xdr:rowOff>47625</xdr:rowOff>
    </xdr:to>
    <xdr:pic>
      <xdr:nvPicPr>
        <xdr:cNvPr id="205" name="Ink 21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349972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3332</xdr:col>
      <xdr:colOff>952500</xdr:colOff>
      <xdr:row>524325</xdr:row>
      <xdr:rowOff>66675</xdr:rowOff>
    </xdr:from>
    <xdr:to>
      <xdr:col>3333</xdr:col>
      <xdr:colOff>647700</xdr:colOff>
      <xdr:row>524330</xdr:row>
      <xdr:rowOff>47625</xdr:rowOff>
    </xdr:to>
    <xdr:pic>
      <xdr:nvPicPr>
        <xdr:cNvPr id="206" name="Ink 21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349972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3332</xdr:col>
      <xdr:colOff>952500</xdr:colOff>
      <xdr:row>589861</xdr:row>
      <xdr:rowOff>66675</xdr:rowOff>
    </xdr:from>
    <xdr:to>
      <xdr:col>3333</xdr:col>
      <xdr:colOff>647700</xdr:colOff>
      <xdr:row>589866</xdr:row>
      <xdr:rowOff>47625</xdr:rowOff>
    </xdr:to>
    <xdr:pic>
      <xdr:nvPicPr>
        <xdr:cNvPr id="207" name="Ink 21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349972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3332</xdr:col>
      <xdr:colOff>952500</xdr:colOff>
      <xdr:row>655397</xdr:row>
      <xdr:rowOff>66675</xdr:rowOff>
    </xdr:from>
    <xdr:to>
      <xdr:col>3333</xdr:col>
      <xdr:colOff>647700</xdr:colOff>
      <xdr:row>655402</xdr:row>
      <xdr:rowOff>47625</xdr:rowOff>
    </xdr:to>
    <xdr:pic>
      <xdr:nvPicPr>
        <xdr:cNvPr id="208" name="Ink 21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349972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3332</xdr:col>
      <xdr:colOff>952500</xdr:colOff>
      <xdr:row>720933</xdr:row>
      <xdr:rowOff>66675</xdr:rowOff>
    </xdr:from>
    <xdr:to>
      <xdr:col>3333</xdr:col>
      <xdr:colOff>647700</xdr:colOff>
      <xdr:row>720938</xdr:row>
      <xdr:rowOff>47625</xdr:rowOff>
    </xdr:to>
    <xdr:pic>
      <xdr:nvPicPr>
        <xdr:cNvPr id="209" name="Ink 22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349972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3332</xdr:col>
      <xdr:colOff>952500</xdr:colOff>
      <xdr:row>786469</xdr:row>
      <xdr:rowOff>66675</xdr:rowOff>
    </xdr:from>
    <xdr:to>
      <xdr:col>3333</xdr:col>
      <xdr:colOff>647700</xdr:colOff>
      <xdr:row>786474</xdr:row>
      <xdr:rowOff>47625</xdr:rowOff>
    </xdr:to>
    <xdr:pic>
      <xdr:nvPicPr>
        <xdr:cNvPr id="210" name="Ink 22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349972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3332</xdr:col>
      <xdr:colOff>952500</xdr:colOff>
      <xdr:row>852005</xdr:row>
      <xdr:rowOff>66675</xdr:rowOff>
    </xdr:from>
    <xdr:to>
      <xdr:col>3333</xdr:col>
      <xdr:colOff>647700</xdr:colOff>
      <xdr:row>852010</xdr:row>
      <xdr:rowOff>47625</xdr:rowOff>
    </xdr:to>
    <xdr:pic>
      <xdr:nvPicPr>
        <xdr:cNvPr id="211" name="Ink 22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349972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3332</xdr:col>
      <xdr:colOff>952500</xdr:colOff>
      <xdr:row>917541</xdr:row>
      <xdr:rowOff>66675</xdr:rowOff>
    </xdr:from>
    <xdr:to>
      <xdr:col>3333</xdr:col>
      <xdr:colOff>647700</xdr:colOff>
      <xdr:row>917546</xdr:row>
      <xdr:rowOff>47625</xdr:rowOff>
    </xdr:to>
    <xdr:pic>
      <xdr:nvPicPr>
        <xdr:cNvPr id="212" name="Ink 22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349972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3332</xdr:col>
      <xdr:colOff>952500</xdr:colOff>
      <xdr:row>983077</xdr:row>
      <xdr:rowOff>66675</xdr:rowOff>
    </xdr:from>
    <xdr:to>
      <xdr:col>3333</xdr:col>
      <xdr:colOff>647700</xdr:colOff>
      <xdr:row>983082</xdr:row>
      <xdr:rowOff>47625</xdr:rowOff>
    </xdr:to>
    <xdr:pic>
      <xdr:nvPicPr>
        <xdr:cNvPr id="213" name="Ink 22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349972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3588</xdr:col>
      <xdr:colOff>952500</xdr:colOff>
      <xdr:row>41</xdr:row>
      <xdr:rowOff>0</xdr:rowOff>
    </xdr:from>
    <xdr:to>
      <xdr:col>3589</xdr:col>
      <xdr:colOff>647700</xdr:colOff>
      <xdr:row>42</xdr:row>
      <xdr:rowOff>47625</xdr:rowOff>
    </xdr:to>
    <xdr:pic>
      <xdr:nvPicPr>
        <xdr:cNvPr id="214" name="Ink 22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10548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3588</xdr:col>
      <xdr:colOff>952500</xdr:colOff>
      <xdr:row>65573</xdr:row>
      <xdr:rowOff>66675</xdr:rowOff>
    </xdr:from>
    <xdr:to>
      <xdr:col>3589</xdr:col>
      <xdr:colOff>647700</xdr:colOff>
      <xdr:row>65578</xdr:row>
      <xdr:rowOff>47625</xdr:rowOff>
    </xdr:to>
    <xdr:pic>
      <xdr:nvPicPr>
        <xdr:cNvPr id="215" name="Ink 22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10548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3588</xdr:col>
      <xdr:colOff>952500</xdr:colOff>
      <xdr:row>131109</xdr:row>
      <xdr:rowOff>66675</xdr:rowOff>
    </xdr:from>
    <xdr:to>
      <xdr:col>3589</xdr:col>
      <xdr:colOff>647700</xdr:colOff>
      <xdr:row>131114</xdr:row>
      <xdr:rowOff>47625</xdr:rowOff>
    </xdr:to>
    <xdr:pic>
      <xdr:nvPicPr>
        <xdr:cNvPr id="216" name="Ink 22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10548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3588</xdr:col>
      <xdr:colOff>952500</xdr:colOff>
      <xdr:row>196645</xdr:row>
      <xdr:rowOff>66675</xdr:rowOff>
    </xdr:from>
    <xdr:to>
      <xdr:col>3589</xdr:col>
      <xdr:colOff>647700</xdr:colOff>
      <xdr:row>196650</xdr:row>
      <xdr:rowOff>47625</xdr:rowOff>
    </xdr:to>
    <xdr:pic>
      <xdr:nvPicPr>
        <xdr:cNvPr id="217" name="Ink 22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10548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3588</xdr:col>
      <xdr:colOff>952500</xdr:colOff>
      <xdr:row>262181</xdr:row>
      <xdr:rowOff>66675</xdr:rowOff>
    </xdr:from>
    <xdr:to>
      <xdr:col>3589</xdr:col>
      <xdr:colOff>647700</xdr:colOff>
      <xdr:row>262186</xdr:row>
      <xdr:rowOff>47625</xdr:rowOff>
    </xdr:to>
    <xdr:pic>
      <xdr:nvPicPr>
        <xdr:cNvPr id="218" name="Ink 22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10548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3588</xdr:col>
      <xdr:colOff>952500</xdr:colOff>
      <xdr:row>327717</xdr:row>
      <xdr:rowOff>66675</xdr:rowOff>
    </xdr:from>
    <xdr:to>
      <xdr:col>3589</xdr:col>
      <xdr:colOff>647700</xdr:colOff>
      <xdr:row>327722</xdr:row>
      <xdr:rowOff>47625</xdr:rowOff>
    </xdr:to>
    <xdr:pic>
      <xdr:nvPicPr>
        <xdr:cNvPr id="219" name="Ink 23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10548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3588</xdr:col>
      <xdr:colOff>952500</xdr:colOff>
      <xdr:row>393253</xdr:row>
      <xdr:rowOff>66675</xdr:rowOff>
    </xdr:from>
    <xdr:to>
      <xdr:col>3589</xdr:col>
      <xdr:colOff>647700</xdr:colOff>
      <xdr:row>393258</xdr:row>
      <xdr:rowOff>47625</xdr:rowOff>
    </xdr:to>
    <xdr:pic>
      <xdr:nvPicPr>
        <xdr:cNvPr id="220" name="Ink 23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10548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3588</xdr:col>
      <xdr:colOff>952500</xdr:colOff>
      <xdr:row>458789</xdr:row>
      <xdr:rowOff>66675</xdr:rowOff>
    </xdr:from>
    <xdr:to>
      <xdr:col>3589</xdr:col>
      <xdr:colOff>647700</xdr:colOff>
      <xdr:row>458794</xdr:row>
      <xdr:rowOff>47625</xdr:rowOff>
    </xdr:to>
    <xdr:pic>
      <xdr:nvPicPr>
        <xdr:cNvPr id="221" name="Ink 23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10548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3588</xdr:col>
      <xdr:colOff>952500</xdr:colOff>
      <xdr:row>524325</xdr:row>
      <xdr:rowOff>66675</xdr:rowOff>
    </xdr:from>
    <xdr:to>
      <xdr:col>3589</xdr:col>
      <xdr:colOff>647700</xdr:colOff>
      <xdr:row>524330</xdr:row>
      <xdr:rowOff>47625</xdr:rowOff>
    </xdr:to>
    <xdr:pic>
      <xdr:nvPicPr>
        <xdr:cNvPr id="222" name="Ink 23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10548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3588</xdr:col>
      <xdr:colOff>952500</xdr:colOff>
      <xdr:row>589861</xdr:row>
      <xdr:rowOff>66675</xdr:rowOff>
    </xdr:from>
    <xdr:to>
      <xdr:col>3589</xdr:col>
      <xdr:colOff>647700</xdr:colOff>
      <xdr:row>589866</xdr:row>
      <xdr:rowOff>47625</xdr:rowOff>
    </xdr:to>
    <xdr:pic>
      <xdr:nvPicPr>
        <xdr:cNvPr id="223" name="Ink 23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10548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3588</xdr:col>
      <xdr:colOff>952500</xdr:colOff>
      <xdr:row>655397</xdr:row>
      <xdr:rowOff>66675</xdr:rowOff>
    </xdr:from>
    <xdr:to>
      <xdr:col>3589</xdr:col>
      <xdr:colOff>647700</xdr:colOff>
      <xdr:row>655402</xdr:row>
      <xdr:rowOff>47625</xdr:rowOff>
    </xdr:to>
    <xdr:pic>
      <xdr:nvPicPr>
        <xdr:cNvPr id="224" name="Ink 23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10548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3588</xdr:col>
      <xdr:colOff>952500</xdr:colOff>
      <xdr:row>720933</xdr:row>
      <xdr:rowOff>66675</xdr:rowOff>
    </xdr:from>
    <xdr:to>
      <xdr:col>3589</xdr:col>
      <xdr:colOff>647700</xdr:colOff>
      <xdr:row>720938</xdr:row>
      <xdr:rowOff>47625</xdr:rowOff>
    </xdr:to>
    <xdr:pic>
      <xdr:nvPicPr>
        <xdr:cNvPr id="225" name="Ink 23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10548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3588</xdr:col>
      <xdr:colOff>952500</xdr:colOff>
      <xdr:row>786469</xdr:row>
      <xdr:rowOff>66675</xdr:rowOff>
    </xdr:from>
    <xdr:to>
      <xdr:col>3589</xdr:col>
      <xdr:colOff>647700</xdr:colOff>
      <xdr:row>786474</xdr:row>
      <xdr:rowOff>47625</xdr:rowOff>
    </xdr:to>
    <xdr:pic>
      <xdr:nvPicPr>
        <xdr:cNvPr id="226" name="Ink 23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10548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3588</xdr:col>
      <xdr:colOff>952500</xdr:colOff>
      <xdr:row>852005</xdr:row>
      <xdr:rowOff>66675</xdr:rowOff>
    </xdr:from>
    <xdr:to>
      <xdr:col>3589</xdr:col>
      <xdr:colOff>647700</xdr:colOff>
      <xdr:row>852010</xdr:row>
      <xdr:rowOff>47625</xdr:rowOff>
    </xdr:to>
    <xdr:pic>
      <xdr:nvPicPr>
        <xdr:cNvPr id="227" name="Ink 23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10548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3588</xdr:col>
      <xdr:colOff>952500</xdr:colOff>
      <xdr:row>917541</xdr:row>
      <xdr:rowOff>66675</xdr:rowOff>
    </xdr:from>
    <xdr:to>
      <xdr:col>3589</xdr:col>
      <xdr:colOff>647700</xdr:colOff>
      <xdr:row>917546</xdr:row>
      <xdr:rowOff>47625</xdr:rowOff>
    </xdr:to>
    <xdr:pic>
      <xdr:nvPicPr>
        <xdr:cNvPr id="228" name="Ink 23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10548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3588</xdr:col>
      <xdr:colOff>952500</xdr:colOff>
      <xdr:row>983077</xdr:row>
      <xdr:rowOff>66675</xdr:rowOff>
    </xdr:from>
    <xdr:to>
      <xdr:col>3589</xdr:col>
      <xdr:colOff>647700</xdr:colOff>
      <xdr:row>983082</xdr:row>
      <xdr:rowOff>47625</xdr:rowOff>
    </xdr:to>
    <xdr:pic>
      <xdr:nvPicPr>
        <xdr:cNvPr id="229" name="Ink 24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10548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3844</xdr:col>
      <xdr:colOff>952500</xdr:colOff>
      <xdr:row>41</xdr:row>
      <xdr:rowOff>0</xdr:rowOff>
    </xdr:from>
    <xdr:to>
      <xdr:col>3845</xdr:col>
      <xdr:colOff>647700</xdr:colOff>
      <xdr:row>42</xdr:row>
      <xdr:rowOff>47625</xdr:rowOff>
    </xdr:to>
    <xdr:pic>
      <xdr:nvPicPr>
        <xdr:cNvPr id="230" name="Ink 24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471124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3844</xdr:col>
      <xdr:colOff>952500</xdr:colOff>
      <xdr:row>65573</xdr:row>
      <xdr:rowOff>66675</xdr:rowOff>
    </xdr:from>
    <xdr:to>
      <xdr:col>3845</xdr:col>
      <xdr:colOff>647700</xdr:colOff>
      <xdr:row>65578</xdr:row>
      <xdr:rowOff>47625</xdr:rowOff>
    </xdr:to>
    <xdr:pic>
      <xdr:nvPicPr>
        <xdr:cNvPr id="231" name="Ink 24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71124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3844</xdr:col>
      <xdr:colOff>952500</xdr:colOff>
      <xdr:row>131109</xdr:row>
      <xdr:rowOff>66675</xdr:rowOff>
    </xdr:from>
    <xdr:to>
      <xdr:col>3845</xdr:col>
      <xdr:colOff>647700</xdr:colOff>
      <xdr:row>131114</xdr:row>
      <xdr:rowOff>47625</xdr:rowOff>
    </xdr:to>
    <xdr:pic>
      <xdr:nvPicPr>
        <xdr:cNvPr id="232" name="Ink 24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71124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3844</xdr:col>
      <xdr:colOff>952500</xdr:colOff>
      <xdr:row>196645</xdr:row>
      <xdr:rowOff>66675</xdr:rowOff>
    </xdr:from>
    <xdr:to>
      <xdr:col>3845</xdr:col>
      <xdr:colOff>647700</xdr:colOff>
      <xdr:row>196650</xdr:row>
      <xdr:rowOff>47625</xdr:rowOff>
    </xdr:to>
    <xdr:pic>
      <xdr:nvPicPr>
        <xdr:cNvPr id="233" name="Ink 24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71124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3844</xdr:col>
      <xdr:colOff>952500</xdr:colOff>
      <xdr:row>262181</xdr:row>
      <xdr:rowOff>66675</xdr:rowOff>
    </xdr:from>
    <xdr:to>
      <xdr:col>3845</xdr:col>
      <xdr:colOff>647700</xdr:colOff>
      <xdr:row>262186</xdr:row>
      <xdr:rowOff>47625</xdr:rowOff>
    </xdr:to>
    <xdr:pic>
      <xdr:nvPicPr>
        <xdr:cNvPr id="234" name="Ink 24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71124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3844</xdr:col>
      <xdr:colOff>952500</xdr:colOff>
      <xdr:row>327717</xdr:row>
      <xdr:rowOff>66675</xdr:rowOff>
    </xdr:from>
    <xdr:to>
      <xdr:col>3845</xdr:col>
      <xdr:colOff>647700</xdr:colOff>
      <xdr:row>327722</xdr:row>
      <xdr:rowOff>47625</xdr:rowOff>
    </xdr:to>
    <xdr:pic>
      <xdr:nvPicPr>
        <xdr:cNvPr id="235" name="Ink 24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71124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3844</xdr:col>
      <xdr:colOff>952500</xdr:colOff>
      <xdr:row>393253</xdr:row>
      <xdr:rowOff>66675</xdr:rowOff>
    </xdr:from>
    <xdr:to>
      <xdr:col>3845</xdr:col>
      <xdr:colOff>647700</xdr:colOff>
      <xdr:row>393258</xdr:row>
      <xdr:rowOff>47625</xdr:rowOff>
    </xdr:to>
    <xdr:pic>
      <xdr:nvPicPr>
        <xdr:cNvPr id="236" name="Ink 24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71124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3844</xdr:col>
      <xdr:colOff>952500</xdr:colOff>
      <xdr:row>458789</xdr:row>
      <xdr:rowOff>66675</xdr:rowOff>
    </xdr:from>
    <xdr:to>
      <xdr:col>3845</xdr:col>
      <xdr:colOff>647700</xdr:colOff>
      <xdr:row>458794</xdr:row>
      <xdr:rowOff>47625</xdr:rowOff>
    </xdr:to>
    <xdr:pic>
      <xdr:nvPicPr>
        <xdr:cNvPr id="237" name="Ink 24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71124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3844</xdr:col>
      <xdr:colOff>952500</xdr:colOff>
      <xdr:row>524325</xdr:row>
      <xdr:rowOff>66675</xdr:rowOff>
    </xdr:from>
    <xdr:to>
      <xdr:col>3845</xdr:col>
      <xdr:colOff>647700</xdr:colOff>
      <xdr:row>524330</xdr:row>
      <xdr:rowOff>47625</xdr:rowOff>
    </xdr:to>
    <xdr:pic>
      <xdr:nvPicPr>
        <xdr:cNvPr id="238" name="Ink 24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71124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3844</xdr:col>
      <xdr:colOff>952500</xdr:colOff>
      <xdr:row>589861</xdr:row>
      <xdr:rowOff>66675</xdr:rowOff>
    </xdr:from>
    <xdr:to>
      <xdr:col>3845</xdr:col>
      <xdr:colOff>647700</xdr:colOff>
      <xdr:row>589866</xdr:row>
      <xdr:rowOff>47625</xdr:rowOff>
    </xdr:to>
    <xdr:pic>
      <xdr:nvPicPr>
        <xdr:cNvPr id="239" name="Ink 25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71124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3844</xdr:col>
      <xdr:colOff>952500</xdr:colOff>
      <xdr:row>655397</xdr:row>
      <xdr:rowOff>66675</xdr:rowOff>
    </xdr:from>
    <xdr:to>
      <xdr:col>3845</xdr:col>
      <xdr:colOff>647700</xdr:colOff>
      <xdr:row>655402</xdr:row>
      <xdr:rowOff>47625</xdr:rowOff>
    </xdr:to>
    <xdr:pic>
      <xdr:nvPicPr>
        <xdr:cNvPr id="240" name="Ink 25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71124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3844</xdr:col>
      <xdr:colOff>952500</xdr:colOff>
      <xdr:row>720933</xdr:row>
      <xdr:rowOff>66675</xdr:rowOff>
    </xdr:from>
    <xdr:to>
      <xdr:col>3845</xdr:col>
      <xdr:colOff>647700</xdr:colOff>
      <xdr:row>720938</xdr:row>
      <xdr:rowOff>47625</xdr:rowOff>
    </xdr:to>
    <xdr:pic>
      <xdr:nvPicPr>
        <xdr:cNvPr id="241" name="Ink 25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71124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3844</xdr:col>
      <xdr:colOff>952500</xdr:colOff>
      <xdr:row>786469</xdr:row>
      <xdr:rowOff>66675</xdr:rowOff>
    </xdr:from>
    <xdr:to>
      <xdr:col>3845</xdr:col>
      <xdr:colOff>647700</xdr:colOff>
      <xdr:row>786474</xdr:row>
      <xdr:rowOff>47625</xdr:rowOff>
    </xdr:to>
    <xdr:pic>
      <xdr:nvPicPr>
        <xdr:cNvPr id="242" name="Ink 25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71124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3844</xdr:col>
      <xdr:colOff>952500</xdr:colOff>
      <xdr:row>852005</xdr:row>
      <xdr:rowOff>66675</xdr:rowOff>
    </xdr:from>
    <xdr:to>
      <xdr:col>3845</xdr:col>
      <xdr:colOff>647700</xdr:colOff>
      <xdr:row>852010</xdr:row>
      <xdr:rowOff>47625</xdr:rowOff>
    </xdr:to>
    <xdr:pic>
      <xdr:nvPicPr>
        <xdr:cNvPr id="243" name="Ink 25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71124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3844</xdr:col>
      <xdr:colOff>952500</xdr:colOff>
      <xdr:row>917541</xdr:row>
      <xdr:rowOff>66675</xdr:rowOff>
    </xdr:from>
    <xdr:to>
      <xdr:col>3845</xdr:col>
      <xdr:colOff>647700</xdr:colOff>
      <xdr:row>917546</xdr:row>
      <xdr:rowOff>47625</xdr:rowOff>
    </xdr:to>
    <xdr:pic>
      <xdr:nvPicPr>
        <xdr:cNvPr id="244" name="Ink 25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71124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3844</xdr:col>
      <xdr:colOff>952500</xdr:colOff>
      <xdr:row>983077</xdr:row>
      <xdr:rowOff>66675</xdr:rowOff>
    </xdr:from>
    <xdr:to>
      <xdr:col>3845</xdr:col>
      <xdr:colOff>647700</xdr:colOff>
      <xdr:row>983082</xdr:row>
      <xdr:rowOff>47625</xdr:rowOff>
    </xdr:to>
    <xdr:pic>
      <xdr:nvPicPr>
        <xdr:cNvPr id="245" name="Ink 25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71124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4100</xdr:col>
      <xdr:colOff>952500</xdr:colOff>
      <xdr:row>41</xdr:row>
      <xdr:rowOff>0</xdr:rowOff>
    </xdr:from>
    <xdr:to>
      <xdr:col>4101</xdr:col>
      <xdr:colOff>647700</xdr:colOff>
      <xdr:row>42</xdr:row>
      <xdr:rowOff>47625</xdr:rowOff>
    </xdr:to>
    <xdr:pic>
      <xdr:nvPicPr>
        <xdr:cNvPr id="246" name="Ink 25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031700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4100</xdr:col>
      <xdr:colOff>952500</xdr:colOff>
      <xdr:row>65573</xdr:row>
      <xdr:rowOff>66675</xdr:rowOff>
    </xdr:from>
    <xdr:to>
      <xdr:col>4101</xdr:col>
      <xdr:colOff>647700</xdr:colOff>
      <xdr:row>65578</xdr:row>
      <xdr:rowOff>47625</xdr:rowOff>
    </xdr:to>
    <xdr:pic>
      <xdr:nvPicPr>
        <xdr:cNvPr id="247" name="Ink 25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031700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4100</xdr:col>
      <xdr:colOff>952500</xdr:colOff>
      <xdr:row>131109</xdr:row>
      <xdr:rowOff>66675</xdr:rowOff>
    </xdr:from>
    <xdr:to>
      <xdr:col>4101</xdr:col>
      <xdr:colOff>647700</xdr:colOff>
      <xdr:row>131114</xdr:row>
      <xdr:rowOff>47625</xdr:rowOff>
    </xdr:to>
    <xdr:pic>
      <xdr:nvPicPr>
        <xdr:cNvPr id="248" name="Ink 25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031700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4100</xdr:col>
      <xdr:colOff>952500</xdr:colOff>
      <xdr:row>196645</xdr:row>
      <xdr:rowOff>66675</xdr:rowOff>
    </xdr:from>
    <xdr:to>
      <xdr:col>4101</xdr:col>
      <xdr:colOff>647700</xdr:colOff>
      <xdr:row>196650</xdr:row>
      <xdr:rowOff>47625</xdr:rowOff>
    </xdr:to>
    <xdr:pic>
      <xdr:nvPicPr>
        <xdr:cNvPr id="249" name="Ink 26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031700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4100</xdr:col>
      <xdr:colOff>952500</xdr:colOff>
      <xdr:row>262181</xdr:row>
      <xdr:rowOff>66675</xdr:rowOff>
    </xdr:from>
    <xdr:to>
      <xdr:col>4101</xdr:col>
      <xdr:colOff>647700</xdr:colOff>
      <xdr:row>262186</xdr:row>
      <xdr:rowOff>47625</xdr:rowOff>
    </xdr:to>
    <xdr:pic>
      <xdr:nvPicPr>
        <xdr:cNvPr id="250" name="Ink 26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031700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4100</xdr:col>
      <xdr:colOff>952500</xdr:colOff>
      <xdr:row>327717</xdr:row>
      <xdr:rowOff>66675</xdr:rowOff>
    </xdr:from>
    <xdr:to>
      <xdr:col>4101</xdr:col>
      <xdr:colOff>647700</xdr:colOff>
      <xdr:row>327722</xdr:row>
      <xdr:rowOff>47625</xdr:rowOff>
    </xdr:to>
    <xdr:pic>
      <xdr:nvPicPr>
        <xdr:cNvPr id="251" name="Ink 26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031700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4100</xdr:col>
      <xdr:colOff>952500</xdr:colOff>
      <xdr:row>393253</xdr:row>
      <xdr:rowOff>66675</xdr:rowOff>
    </xdr:from>
    <xdr:to>
      <xdr:col>4101</xdr:col>
      <xdr:colOff>647700</xdr:colOff>
      <xdr:row>393258</xdr:row>
      <xdr:rowOff>47625</xdr:rowOff>
    </xdr:to>
    <xdr:pic>
      <xdr:nvPicPr>
        <xdr:cNvPr id="252" name="Ink 26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031700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4100</xdr:col>
      <xdr:colOff>952500</xdr:colOff>
      <xdr:row>458789</xdr:row>
      <xdr:rowOff>66675</xdr:rowOff>
    </xdr:from>
    <xdr:to>
      <xdr:col>4101</xdr:col>
      <xdr:colOff>647700</xdr:colOff>
      <xdr:row>458794</xdr:row>
      <xdr:rowOff>47625</xdr:rowOff>
    </xdr:to>
    <xdr:pic>
      <xdr:nvPicPr>
        <xdr:cNvPr id="253" name="Ink 26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031700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4100</xdr:col>
      <xdr:colOff>952500</xdr:colOff>
      <xdr:row>524325</xdr:row>
      <xdr:rowOff>66675</xdr:rowOff>
    </xdr:from>
    <xdr:to>
      <xdr:col>4101</xdr:col>
      <xdr:colOff>647700</xdr:colOff>
      <xdr:row>524330</xdr:row>
      <xdr:rowOff>47625</xdr:rowOff>
    </xdr:to>
    <xdr:pic>
      <xdr:nvPicPr>
        <xdr:cNvPr id="254" name="Ink 26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031700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4100</xdr:col>
      <xdr:colOff>952500</xdr:colOff>
      <xdr:row>589861</xdr:row>
      <xdr:rowOff>66675</xdr:rowOff>
    </xdr:from>
    <xdr:to>
      <xdr:col>4101</xdr:col>
      <xdr:colOff>647700</xdr:colOff>
      <xdr:row>589866</xdr:row>
      <xdr:rowOff>47625</xdr:rowOff>
    </xdr:to>
    <xdr:pic>
      <xdr:nvPicPr>
        <xdr:cNvPr id="255" name="Ink 26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031700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4100</xdr:col>
      <xdr:colOff>952500</xdr:colOff>
      <xdr:row>655397</xdr:row>
      <xdr:rowOff>66675</xdr:rowOff>
    </xdr:from>
    <xdr:to>
      <xdr:col>4101</xdr:col>
      <xdr:colOff>647700</xdr:colOff>
      <xdr:row>655402</xdr:row>
      <xdr:rowOff>47625</xdr:rowOff>
    </xdr:to>
    <xdr:pic>
      <xdr:nvPicPr>
        <xdr:cNvPr id="256" name="Ink 26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031700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4100</xdr:col>
      <xdr:colOff>952500</xdr:colOff>
      <xdr:row>720933</xdr:row>
      <xdr:rowOff>66675</xdr:rowOff>
    </xdr:from>
    <xdr:to>
      <xdr:col>4101</xdr:col>
      <xdr:colOff>647700</xdr:colOff>
      <xdr:row>720938</xdr:row>
      <xdr:rowOff>47625</xdr:rowOff>
    </xdr:to>
    <xdr:pic>
      <xdr:nvPicPr>
        <xdr:cNvPr id="257" name="Ink 26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031700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4100</xdr:col>
      <xdr:colOff>952500</xdr:colOff>
      <xdr:row>786469</xdr:row>
      <xdr:rowOff>66675</xdr:rowOff>
    </xdr:from>
    <xdr:to>
      <xdr:col>4101</xdr:col>
      <xdr:colOff>647700</xdr:colOff>
      <xdr:row>786474</xdr:row>
      <xdr:rowOff>47625</xdr:rowOff>
    </xdr:to>
    <xdr:pic>
      <xdr:nvPicPr>
        <xdr:cNvPr id="258" name="Ink 26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031700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4100</xdr:col>
      <xdr:colOff>952500</xdr:colOff>
      <xdr:row>852005</xdr:row>
      <xdr:rowOff>66675</xdr:rowOff>
    </xdr:from>
    <xdr:to>
      <xdr:col>4101</xdr:col>
      <xdr:colOff>647700</xdr:colOff>
      <xdr:row>852010</xdr:row>
      <xdr:rowOff>47625</xdr:rowOff>
    </xdr:to>
    <xdr:pic>
      <xdr:nvPicPr>
        <xdr:cNvPr id="259" name="Ink 27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031700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4100</xdr:col>
      <xdr:colOff>952500</xdr:colOff>
      <xdr:row>917541</xdr:row>
      <xdr:rowOff>66675</xdr:rowOff>
    </xdr:from>
    <xdr:to>
      <xdr:col>4101</xdr:col>
      <xdr:colOff>647700</xdr:colOff>
      <xdr:row>917546</xdr:row>
      <xdr:rowOff>47625</xdr:rowOff>
    </xdr:to>
    <xdr:pic>
      <xdr:nvPicPr>
        <xdr:cNvPr id="260" name="Ink 27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031700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4100</xdr:col>
      <xdr:colOff>952500</xdr:colOff>
      <xdr:row>983077</xdr:row>
      <xdr:rowOff>66675</xdr:rowOff>
    </xdr:from>
    <xdr:to>
      <xdr:col>4101</xdr:col>
      <xdr:colOff>647700</xdr:colOff>
      <xdr:row>983082</xdr:row>
      <xdr:rowOff>47625</xdr:rowOff>
    </xdr:to>
    <xdr:pic>
      <xdr:nvPicPr>
        <xdr:cNvPr id="261" name="Ink 27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031700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4356</xdr:col>
      <xdr:colOff>952500</xdr:colOff>
      <xdr:row>41</xdr:row>
      <xdr:rowOff>0</xdr:rowOff>
    </xdr:from>
    <xdr:to>
      <xdr:col>4357</xdr:col>
      <xdr:colOff>647700</xdr:colOff>
      <xdr:row>42</xdr:row>
      <xdr:rowOff>47625</xdr:rowOff>
    </xdr:to>
    <xdr:pic>
      <xdr:nvPicPr>
        <xdr:cNvPr id="262" name="Ink 27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92276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4356</xdr:col>
      <xdr:colOff>952500</xdr:colOff>
      <xdr:row>65573</xdr:row>
      <xdr:rowOff>66675</xdr:rowOff>
    </xdr:from>
    <xdr:to>
      <xdr:col>4357</xdr:col>
      <xdr:colOff>647700</xdr:colOff>
      <xdr:row>65578</xdr:row>
      <xdr:rowOff>47625</xdr:rowOff>
    </xdr:to>
    <xdr:pic>
      <xdr:nvPicPr>
        <xdr:cNvPr id="263" name="Ink 27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592276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4356</xdr:col>
      <xdr:colOff>952500</xdr:colOff>
      <xdr:row>131109</xdr:row>
      <xdr:rowOff>66675</xdr:rowOff>
    </xdr:from>
    <xdr:to>
      <xdr:col>4357</xdr:col>
      <xdr:colOff>647700</xdr:colOff>
      <xdr:row>131114</xdr:row>
      <xdr:rowOff>47625</xdr:rowOff>
    </xdr:to>
    <xdr:pic>
      <xdr:nvPicPr>
        <xdr:cNvPr id="264" name="Ink 27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592276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4356</xdr:col>
      <xdr:colOff>952500</xdr:colOff>
      <xdr:row>196645</xdr:row>
      <xdr:rowOff>66675</xdr:rowOff>
    </xdr:from>
    <xdr:to>
      <xdr:col>4357</xdr:col>
      <xdr:colOff>647700</xdr:colOff>
      <xdr:row>196650</xdr:row>
      <xdr:rowOff>47625</xdr:rowOff>
    </xdr:to>
    <xdr:pic>
      <xdr:nvPicPr>
        <xdr:cNvPr id="265" name="Ink 27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592276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4356</xdr:col>
      <xdr:colOff>952500</xdr:colOff>
      <xdr:row>262181</xdr:row>
      <xdr:rowOff>66675</xdr:rowOff>
    </xdr:from>
    <xdr:to>
      <xdr:col>4357</xdr:col>
      <xdr:colOff>647700</xdr:colOff>
      <xdr:row>262186</xdr:row>
      <xdr:rowOff>47625</xdr:rowOff>
    </xdr:to>
    <xdr:pic>
      <xdr:nvPicPr>
        <xdr:cNvPr id="266" name="Ink 27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592276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4356</xdr:col>
      <xdr:colOff>952500</xdr:colOff>
      <xdr:row>327717</xdr:row>
      <xdr:rowOff>66675</xdr:rowOff>
    </xdr:from>
    <xdr:to>
      <xdr:col>4357</xdr:col>
      <xdr:colOff>647700</xdr:colOff>
      <xdr:row>327722</xdr:row>
      <xdr:rowOff>47625</xdr:rowOff>
    </xdr:to>
    <xdr:pic>
      <xdr:nvPicPr>
        <xdr:cNvPr id="267" name="Ink 27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592276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4356</xdr:col>
      <xdr:colOff>952500</xdr:colOff>
      <xdr:row>393253</xdr:row>
      <xdr:rowOff>66675</xdr:rowOff>
    </xdr:from>
    <xdr:to>
      <xdr:col>4357</xdr:col>
      <xdr:colOff>647700</xdr:colOff>
      <xdr:row>393258</xdr:row>
      <xdr:rowOff>47625</xdr:rowOff>
    </xdr:to>
    <xdr:pic>
      <xdr:nvPicPr>
        <xdr:cNvPr id="268" name="Ink 27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592276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4356</xdr:col>
      <xdr:colOff>952500</xdr:colOff>
      <xdr:row>458789</xdr:row>
      <xdr:rowOff>66675</xdr:rowOff>
    </xdr:from>
    <xdr:to>
      <xdr:col>4357</xdr:col>
      <xdr:colOff>647700</xdr:colOff>
      <xdr:row>458794</xdr:row>
      <xdr:rowOff>47625</xdr:rowOff>
    </xdr:to>
    <xdr:pic>
      <xdr:nvPicPr>
        <xdr:cNvPr id="269" name="Ink 28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592276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4356</xdr:col>
      <xdr:colOff>952500</xdr:colOff>
      <xdr:row>524325</xdr:row>
      <xdr:rowOff>66675</xdr:rowOff>
    </xdr:from>
    <xdr:to>
      <xdr:col>4357</xdr:col>
      <xdr:colOff>647700</xdr:colOff>
      <xdr:row>524330</xdr:row>
      <xdr:rowOff>47625</xdr:rowOff>
    </xdr:to>
    <xdr:pic>
      <xdr:nvPicPr>
        <xdr:cNvPr id="270" name="Ink 28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592276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4356</xdr:col>
      <xdr:colOff>952500</xdr:colOff>
      <xdr:row>589861</xdr:row>
      <xdr:rowOff>66675</xdr:rowOff>
    </xdr:from>
    <xdr:to>
      <xdr:col>4357</xdr:col>
      <xdr:colOff>647700</xdr:colOff>
      <xdr:row>589866</xdr:row>
      <xdr:rowOff>47625</xdr:rowOff>
    </xdr:to>
    <xdr:pic>
      <xdr:nvPicPr>
        <xdr:cNvPr id="271" name="Ink 28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592276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4356</xdr:col>
      <xdr:colOff>952500</xdr:colOff>
      <xdr:row>655397</xdr:row>
      <xdr:rowOff>66675</xdr:rowOff>
    </xdr:from>
    <xdr:to>
      <xdr:col>4357</xdr:col>
      <xdr:colOff>647700</xdr:colOff>
      <xdr:row>655402</xdr:row>
      <xdr:rowOff>47625</xdr:rowOff>
    </xdr:to>
    <xdr:pic>
      <xdr:nvPicPr>
        <xdr:cNvPr id="272" name="Ink 28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592276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4356</xdr:col>
      <xdr:colOff>952500</xdr:colOff>
      <xdr:row>720933</xdr:row>
      <xdr:rowOff>66675</xdr:rowOff>
    </xdr:from>
    <xdr:to>
      <xdr:col>4357</xdr:col>
      <xdr:colOff>647700</xdr:colOff>
      <xdr:row>720938</xdr:row>
      <xdr:rowOff>47625</xdr:rowOff>
    </xdr:to>
    <xdr:pic>
      <xdr:nvPicPr>
        <xdr:cNvPr id="273" name="Ink 28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592276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4356</xdr:col>
      <xdr:colOff>952500</xdr:colOff>
      <xdr:row>786469</xdr:row>
      <xdr:rowOff>66675</xdr:rowOff>
    </xdr:from>
    <xdr:to>
      <xdr:col>4357</xdr:col>
      <xdr:colOff>647700</xdr:colOff>
      <xdr:row>786474</xdr:row>
      <xdr:rowOff>47625</xdr:rowOff>
    </xdr:to>
    <xdr:pic>
      <xdr:nvPicPr>
        <xdr:cNvPr id="274" name="Ink 28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592276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4356</xdr:col>
      <xdr:colOff>952500</xdr:colOff>
      <xdr:row>852005</xdr:row>
      <xdr:rowOff>66675</xdr:rowOff>
    </xdr:from>
    <xdr:to>
      <xdr:col>4357</xdr:col>
      <xdr:colOff>647700</xdr:colOff>
      <xdr:row>852010</xdr:row>
      <xdr:rowOff>47625</xdr:rowOff>
    </xdr:to>
    <xdr:pic>
      <xdr:nvPicPr>
        <xdr:cNvPr id="275" name="Ink 28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592276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4356</xdr:col>
      <xdr:colOff>952500</xdr:colOff>
      <xdr:row>917541</xdr:row>
      <xdr:rowOff>66675</xdr:rowOff>
    </xdr:from>
    <xdr:to>
      <xdr:col>4357</xdr:col>
      <xdr:colOff>647700</xdr:colOff>
      <xdr:row>917546</xdr:row>
      <xdr:rowOff>47625</xdr:rowOff>
    </xdr:to>
    <xdr:pic>
      <xdr:nvPicPr>
        <xdr:cNvPr id="276" name="Ink 28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592276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4356</xdr:col>
      <xdr:colOff>952500</xdr:colOff>
      <xdr:row>983077</xdr:row>
      <xdr:rowOff>66675</xdr:rowOff>
    </xdr:from>
    <xdr:to>
      <xdr:col>4357</xdr:col>
      <xdr:colOff>647700</xdr:colOff>
      <xdr:row>983082</xdr:row>
      <xdr:rowOff>47625</xdr:rowOff>
    </xdr:to>
    <xdr:pic>
      <xdr:nvPicPr>
        <xdr:cNvPr id="277" name="Ink 28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592276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4612</xdr:col>
      <xdr:colOff>952500</xdr:colOff>
      <xdr:row>41</xdr:row>
      <xdr:rowOff>0</xdr:rowOff>
    </xdr:from>
    <xdr:to>
      <xdr:col>4613</xdr:col>
      <xdr:colOff>647700</xdr:colOff>
      <xdr:row>42</xdr:row>
      <xdr:rowOff>47625</xdr:rowOff>
    </xdr:to>
    <xdr:pic>
      <xdr:nvPicPr>
        <xdr:cNvPr id="278" name="Ink 28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152852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4612</xdr:col>
      <xdr:colOff>952500</xdr:colOff>
      <xdr:row>65573</xdr:row>
      <xdr:rowOff>66675</xdr:rowOff>
    </xdr:from>
    <xdr:to>
      <xdr:col>4613</xdr:col>
      <xdr:colOff>647700</xdr:colOff>
      <xdr:row>65578</xdr:row>
      <xdr:rowOff>47625</xdr:rowOff>
    </xdr:to>
    <xdr:pic>
      <xdr:nvPicPr>
        <xdr:cNvPr id="279" name="Ink 29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152852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4612</xdr:col>
      <xdr:colOff>952500</xdr:colOff>
      <xdr:row>131109</xdr:row>
      <xdr:rowOff>66675</xdr:rowOff>
    </xdr:from>
    <xdr:to>
      <xdr:col>4613</xdr:col>
      <xdr:colOff>647700</xdr:colOff>
      <xdr:row>131114</xdr:row>
      <xdr:rowOff>47625</xdr:rowOff>
    </xdr:to>
    <xdr:pic>
      <xdr:nvPicPr>
        <xdr:cNvPr id="280" name="Ink 29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152852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4612</xdr:col>
      <xdr:colOff>952500</xdr:colOff>
      <xdr:row>196645</xdr:row>
      <xdr:rowOff>66675</xdr:rowOff>
    </xdr:from>
    <xdr:to>
      <xdr:col>4613</xdr:col>
      <xdr:colOff>647700</xdr:colOff>
      <xdr:row>196650</xdr:row>
      <xdr:rowOff>47625</xdr:rowOff>
    </xdr:to>
    <xdr:pic>
      <xdr:nvPicPr>
        <xdr:cNvPr id="281" name="Ink 29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152852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4612</xdr:col>
      <xdr:colOff>952500</xdr:colOff>
      <xdr:row>262181</xdr:row>
      <xdr:rowOff>66675</xdr:rowOff>
    </xdr:from>
    <xdr:to>
      <xdr:col>4613</xdr:col>
      <xdr:colOff>647700</xdr:colOff>
      <xdr:row>262186</xdr:row>
      <xdr:rowOff>47625</xdr:rowOff>
    </xdr:to>
    <xdr:pic>
      <xdr:nvPicPr>
        <xdr:cNvPr id="282" name="Ink 29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152852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4612</xdr:col>
      <xdr:colOff>952500</xdr:colOff>
      <xdr:row>327717</xdr:row>
      <xdr:rowOff>66675</xdr:rowOff>
    </xdr:from>
    <xdr:to>
      <xdr:col>4613</xdr:col>
      <xdr:colOff>647700</xdr:colOff>
      <xdr:row>327722</xdr:row>
      <xdr:rowOff>47625</xdr:rowOff>
    </xdr:to>
    <xdr:pic>
      <xdr:nvPicPr>
        <xdr:cNvPr id="283" name="Ink 29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152852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4612</xdr:col>
      <xdr:colOff>952500</xdr:colOff>
      <xdr:row>393253</xdr:row>
      <xdr:rowOff>66675</xdr:rowOff>
    </xdr:from>
    <xdr:to>
      <xdr:col>4613</xdr:col>
      <xdr:colOff>647700</xdr:colOff>
      <xdr:row>393258</xdr:row>
      <xdr:rowOff>47625</xdr:rowOff>
    </xdr:to>
    <xdr:pic>
      <xdr:nvPicPr>
        <xdr:cNvPr id="284" name="Ink 29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152852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4612</xdr:col>
      <xdr:colOff>952500</xdr:colOff>
      <xdr:row>458789</xdr:row>
      <xdr:rowOff>66675</xdr:rowOff>
    </xdr:from>
    <xdr:to>
      <xdr:col>4613</xdr:col>
      <xdr:colOff>647700</xdr:colOff>
      <xdr:row>458794</xdr:row>
      <xdr:rowOff>47625</xdr:rowOff>
    </xdr:to>
    <xdr:pic>
      <xdr:nvPicPr>
        <xdr:cNvPr id="285" name="Ink 29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152852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4612</xdr:col>
      <xdr:colOff>952500</xdr:colOff>
      <xdr:row>524325</xdr:row>
      <xdr:rowOff>66675</xdr:rowOff>
    </xdr:from>
    <xdr:to>
      <xdr:col>4613</xdr:col>
      <xdr:colOff>647700</xdr:colOff>
      <xdr:row>524330</xdr:row>
      <xdr:rowOff>47625</xdr:rowOff>
    </xdr:to>
    <xdr:pic>
      <xdr:nvPicPr>
        <xdr:cNvPr id="286" name="Ink 29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152852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4612</xdr:col>
      <xdr:colOff>952500</xdr:colOff>
      <xdr:row>589861</xdr:row>
      <xdr:rowOff>66675</xdr:rowOff>
    </xdr:from>
    <xdr:to>
      <xdr:col>4613</xdr:col>
      <xdr:colOff>647700</xdr:colOff>
      <xdr:row>589866</xdr:row>
      <xdr:rowOff>47625</xdr:rowOff>
    </xdr:to>
    <xdr:pic>
      <xdr:nvPicPr>
        <xdr:cNvPr id="287" name="Ink 29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152852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4612</xdr:col>
      <xdr:colOff>952500</xdr:colOff>
      <xdr:row>655397</xdr:row>
      <xdr:rowOff>66675</xdr:rowOff>
    </xdr:from>
    <xdr:to>
      <xdr:col>4613</xdr:col>
      <xdr:colOff>647700</xdr:colOff>
      <xdr:row>655402</xdr:row>
      <xdr:rowOff>47625</xdr:rowOff>
    </xdr:to>
    <xdr:pic>
      <xdr:nvPicPr>
        <xdr:cNvPr id="288" name="Ink 29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152852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4612</xdr:col>
      <xdr:colOff>952500</xdr:colOff>
      <xdr:row>720933</xdr:row>
      <xdr:rowOff>66675</xdr:rowOff>
    </xdr:from>
    <xdr:to>
      <xdr:col>4613</xdr:col>
      <xdr:colOff>647700</xdr:colOff>
      <xdr:row>720938</xdr:row>
      <xdr:rowOff>47625</xdr:rowOff>
    </xdr:to>
    <xdr:pic>
      <xdr:nvPicPr>
        <xdr:cNvPr id="289" name="Ink 30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152852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4612</xdr:col>
      <xdr:colOff>952500</xdr:colOff>
      <xdr:row>786469</xdr:row>
      <xdr:rowOff>66675</xdr:rowOff>
    </xdr:from>
    <xdr:to>
      <xdr:col>4613</xdr:col>
      <xdr:colOff>647700</xdr:colOff>
      <xdr:row>786474</xdr:row>
      <xdr:rowOff>47625</xdr:rowOff>
    </xdr:to>
    <xdr:pic>
      <xdr:nvPicPr>
        <xdr:cNvPr id="290" name="Ink 30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152852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4612</xdr:col>
      <xdr:colOff>952500</xdr:colOff>
      <xdr:row>852005</xdr:row>
      <xdr:rowOff>66675</xdr:rowOff>
    </xdr:from>
    <xdr:to>
      <xdr:col>4613</xdr:col>
      <xdr:colOff>647700</xdr:colOff>
      <xdr:row>852010</xdr:row>
      <xdr:rowOff>47625</xdr:rowOff>
    </xdr:to>
    <xdr:pic>
      <xdr:nvPicPr>
        <xdr:cNvPr id="291" name="Ink 30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152852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4612</xdr:col>
      <xdr:colOff>952500</xdr:colOff>
      <xdr:row>917541</xdr:row>
      <xdr:rowOff>66675</xdr:rowOff>
    </xdr:from>
    <xdr:to>
      <xdr:col>4613</xdr:col>
      <xdr:colOff>647700</xdr:colOff>
      <xdr:row>917546</xdr:row>
      <xdr:rowOff>47625</xdr:rowOff>
    </xdr:to>
    <xdr:pic>
      <xdr:nvPicPr>
        <xdr:cNvPr id="292" name="Ink 30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152852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4612</xdr:col>
      <xdr:colOff>952500</xdr:colOff>
      <xdr:row>983077</xdr:row>
      <xdr:rowOff>66675</xdr:rowOff>
    </xdr:from>
    <xdr:to>
      <xdr:col>4613</xdr:col>
      <xdr:colOff>647700</xdr:colOff>
      <xdr:row>983082</xdr:row>
      <xdr:rowOff>47625</xdr:rowOff>
    </xdr:to>
    <xdr:pic>
      <xdr:nvPicPr>
        <xdr:cNvPr id="293" name="Ink 30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152852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4868</xdr:col>
      <xdr:colOff>952500</xdr:colOff>
      <xdr:row>41</xdr:row>
      <xdr:rowOff>0</xdr:rowOff>
    </xdr:from>
    <xdr:to>
      <xdr:col>4869</xdr:col>
      <xdr:colOff>647700</xdr:colOff>
      <xdr:row>42</xdr:row>
      <xdr:rowOff>47625</xdr:rowOff>
    </xdr:to>
    <xdr:pic>
      <xdr:nvPicPr>
        <xdr:cNvPr id="294" name="Ink 30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3428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4868</xdr:col>
      <xdr:colOff>952500</xdr:colOff>
      <xdr:row>65573</xdr:row>
      <xdr:rowOff>66675</xdr:rowOff>
    </xdr:from>
    <xdr:to>
      <xdr:col>4869</xdr:col>
      <xdr:colOff>647700</xdr:colOff>
      <xdr:row>65578</xdr:row>
      <xdr:rowOff>47625</xdr:rowOff>
    </xdr:to>
    <xdr:pic>
      <xdr:nvPicPr>
        <xdr:cNvPr id="295" name="Ink 30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713428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4868</xdr:col>
      <xdr:colOff>952500</xdr:colOff>
      <xdr:row>131109</xdr:row>
      <xdr:rowOff>66675</xdr:rowOff>
    </xdr:from>
    <xdr:to>
      <xdr:col>4869</xdr:col>
      <xdr:colOff>647700</xdr:colOff>
      <xdr:row>131114</xdr:row>
      <xdr:rowOff>47625</xdr:rowOff>
    </xdr:to>
    <xdr:pic>
      <xdr:nvPicPr>
        <xdr:cNvPr id="296" name="Ink 30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713428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4868</xdr:col>
      <xdr:colOff>952500</xdr:colOff>
      <xdr:row>196645</xdr:row>
      <xdr:rowOff>66675</xdr:rowOff>
    </xdr:from>
    <xdr:to>
      <xdr:col>4869</xdr:col>
      <xdr:colOff>647700</xdr:colOff>
      <xdr:row>196650</xdr:row>
      <xdr:rowOff>47625</xdr:rowOff>
    </xdr:to>
    <xdr:pic>
      <xdr:nvPicPr>
        <xdr:cNvPr id="297" name="Ink 30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713428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4868</xdr:col>
      <xdr:colOff>952500</xdr:colOff>
      <xdr:row>262181</xdr:row>
      <xdr:rowOff>66675</xdr:rowOff>
    </xdr:from>
    <xdr:to>
      <xdr:col>4869</xdr:col>
      <xdr:colOff>647700</xdr:colOff>
      <xdr:row>262186</xdr:row>
      <xdr:rowOff>47625</xdr:rowOff>
    </xdr:to>
    <xdr:pic>
      <xdr:nvPicPr>
        <xdr:cNvPr id="298" name="Ink 30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713428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4868</xdr:col>
      <xdr:colOff>952500</xdr:colOff>
      <xdr:row>327717</xdr:row>
      <xdr:rowOff>66675</xdr:rowOff>
    </xdr:from>
    <xdr:to>
      <xdr:col>4869</xdr:col>
      <xdr:colOff>647700</xdr:colOff>
      <xdr:row>327722</xdr:row>
      <xdr:rowOff>47625</xdr:rowOff>
    </xdr:to>
    <xdr:pic>
      <xdr:nvPicPr>
        <xdr:cNvPr id="299" name="Ink 31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713428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4868</xdr:col>
      <xdr:colOff>952500</xdr:colOff>
      <xdr:row>393253</xdr:row>
      <xdr:rowOff>66675</xdr:rowOff>
    </xdr:from>
    <xdr:to>
      <xdr:col>4869</xdr:col>
      <xdr:colOff>647700</xdr:colOff>
      <xdr:row>393258</xdr:row>
      <xdr:rowOff>47625</xdr:rowOff>
    </xdr:to>
    <xdr:pic>
      <xdr:nvPicPr>
        <xdr:cNvPr id="300" name="Ink 31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713428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4868</xdr:col>
      <xdr:colOff>952500</xdr:colOff>
      <xdr:row>458789</xdr:row>
      <xdr:rowOff>66675</xdr:rowOff>
    </xdr:from>
    <xdr:to>
      <xdr:col>4869</xdr:col>
      <xdr:colOff>647700</xdr:colOff>
      <xdr:row>458794</xdr:row>
      <xdr:rowOff>47625</xdr:rowOff>
    </xdr:to>
    <xdr:pic>
      <xdr:nvPicPr>
        <xdr:cNvPr id="301" name="Ink 31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713428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4868</xdr:col>
      <xdr:colOff>952500</xdr:colOff>
      <xdr:row>524325</xdr:row>
      <xdr:rowOff>66675</xdr:rowOff>
    </xdr:from>
    <xdr:to>
      <xdr:col>4869</xdr:col>
      <xdr:colOff>647700</xdr:colOff>
      <xdr:row>524330</xdr:row>
      <xdr:rowOff>47625</xdr:rowOff>
    </xdr:to>
    <xdr:pic>
      <xdr:nvPicPr>
        <xdr:cNvPr id="302" name="Ink 31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713428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4868</xdr:col>
      <xdr:colOff>952500</xdr:colOff>
      <xdr:row>589861</xdr:row>
      <xdr:rowOff>66675</xdr:rowOff>
    </xdr:from>
    <xdr:to>
      <xdr:col>4869</xdr:col>
      <xdr:colOff>647700</xdr:colOff>
      <xdr:row>589866</xdr:row>
      <xdr:rowOff>47625</xdr:rowOff>
    </xdr:to>
    <xdr:pic>
      <xdr:nvPicPr>
        <xdr:cNvPr id="303" name="Ink 31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713428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4868</xdr:col>
      <xdr:colOff>952500</xdr:colOff>
      <xdr:row>655397</xdr:row>
      <xdr:rowOff>66675</xdr:rowOff>
    </xdr:from>
    <xdr:to>
      <xdr:col>4869</xdr:col>
      <xdr:colOff>647700</xdr:colOff>
      <xdr:row>655402</xdr:row>
      <xdr:rowOff>47625</xdr:rowOff>
    </xdr:to>
    <xdr:pic>
      <xdr:nvPicPr>
        <xdr:cNvPr id="304" name="Ink 31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713428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4868</xdr:col>
      <xdr:colOff>952500</xdr:colOff>
      <xdr:row>720933</xdr:row>
      <xdr:rowOff>66675</xdr:rowOff>
    </xdr:from>
    <xdr:to>
      <xdr:col>4869</xdr:col>
      <xdr:colOff>647700</xdr:colOff>
      <xdr:row>720938</xdr:row>
      <xdr:rowOff>47625</xdr:rowOff>
    </xdr:to>
    <xdr:pic>
      <xdr:nvPicPr>
        <xdr:cNvPr id="305" name="Ink 31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713428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4868</xdr:col>
      <xdr:colOff>952500</xdr:colOff>
      <xdr:row>786469</xdr:row>
      <xdr:rowOff>66675</xdr:rowOff>
    </xdr:from>
    <xdr:to>
      <xdr:col>4869</xdr:col>
      <xdr:colOff>647700</xdr:colOff>
      <xdr:row>786474</xdr:row>
      <xdr:rowOff>47625</xdr:rowOff>
    </xdr:to>
    <xdr:pic>
      <xdr:nvPicPr>
        <xdr:cNvPr id="306" name="Ink 31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713428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4868</xdr:col>
      <xdr:colOff>952500</xdr:colOff>
      <xdr:row>852005</xdr:row>
      <xdr:rowOff>66675</xdr:rowOff>
    </xdr:from>
    <xdr:to>
      <xdr:col>4869</xdr:col>
      <xdr:colOff>647700</xdr:colOff>
      <xdr:row>852010</xdr:row>
      <xdr:rowOff>47625</xdr:rowOff>
    </xdr:to>
    <xdr:pic>
      <xdr:nvPicPr>
        <xdr:cNvPr id="307" name="Ink 31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713428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4868</xdr:col>
      <xdr:colOff>952500</xdr:colOff>
      <xdr:row>917541</xdr:row>
      <xdr:rowOff>66675</xdr:rowOff>
    </xdr:from>
    <xdr:to>
      <xdr:col>4869</xdr:col>
      <xdr:colOff>647700</xdr:colOff>
      <xdr:row>917546</xdr:row>
      <xdr:rowOff>47625</xdr:rowOff>
    </xdr:to>
    <xdr:pic>
      <xdr:nvPicPr>
        <xdr:cNvPr id="308" name="Ink 31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713428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4868</xdr:col>
      <xdr:colOff>952500</xdr:colOff>
      <xdr:row>983077</xdr:row>
      <xdr:rowOff>66675</xdr:rowOff>
    </xdr:from>
    <xdr:to>
      <xdr:col>4869</xdr:col>
      <xdr:colOff>647700</xdr:colOff>
      <xdr:row>983082</xdr:row>
      <xdr:rowOff>47625</xdr:rowOff>
    </xdr:to>
    <xdr:pic>
      <xdr:nvPicPr>
        <xdr:cNvPr id="309" name="Ink 32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713428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5124</xdr:col>
      <xdr:colOff>952500</xdr:colOff>
      <xdr:row>41</xdr:row>
      <xdr:rowOff>0</xdr:rowOff>
    </xdr:from>
    <xdr:to>
      <xdr:col>5125</xdr:col>
      <xdr:colOff>647700</xdr:colOff>
      <xdr:row>42</xdr:row>
      <xdr:rowOff>47625</xdr:rowOff>
    </xdr:to>
    <xdr:pic>
      <xdr:nvPicPr>
        <xdr:cNvPr id="310" name="Ink 32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274004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5124</xdr:col>
      <xdr:colOff>952500</xdr:colOff>
      <xdr:row>65573</xdr:row>
      <xdr:rowOff>66675</xdr:rowOff>
    </xdr:from>
    <xdr:to>
      <xdr:col>5125</xdr:col>
      <xdr:colOff>647700</xdr:colOff>
      <xdr:row>65578</xdr:row>
      <xdr:rowOff>47625</xdr:rowOff>
    </xdr:to>
    <xdr:pic>
      <xdr:nvPicPr>
        <xdr:cNvPr id="311" name="Ink 32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274004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5124</xdr:col>
      <xdr:colOff>952500</xdr:colOff>
      <xdr:row>131109</xdr:row>
      <xdr:rowOff>66675</xdr:rowOff>
    </xdr:from>
    <xdr:to>
      <xdr:col>5125</xdr:col>
      <xdr:colOff>647700</xdr:colOff>
      <xdr:row>131114</xdr:row>
      <xdr:rowOff>47625</xdr:rowOff>
    </xdr:to>
    <xdr:pic>
      <xdr:nvPicPr>
        <xdr:cNvPr id="312" name="Ink 32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274004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5124</xdr:col>
      <xdr:colOff>952500</xdr:colOff>
      <xdr:row>196645</xdr:row>
      <xdr:rowOff>66675</xdr:rowOff>
    </xdr:from>
    <xdr:to>
      <xdr:col>5125</xdr:col>
      <xdr:colOff>647700</xdr:colOff>
      <xdr:row>196650</xdr:row>
      <xdr:rowOff>47625</xdr:rowOff>
    </xdr:to>
    <xdr:pic>
      <xdr:nvPicPr>
        <xdr:cNvPr id="313" name="Ink 32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274004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5124</xdr:col>
      <xdr:colOff>952500</xdr:colOff>
      <xdr:row>262181</xdr:row>
      <xdr:rowOff>66675</xdr:rowOff>
    </xdr:from>
    <xdr:to>
      <xdr:col>5125</xdr:col>
      <xdr:colOff>647700</xdr:colOff>
      <xdr:row>262186</xdr:row>
      <xdr:rowOff>47625</xdr:rowOff>
    </xdr:to>
    <xdr:pic>
      <xdr:nvPicPr>
        <xdr:cNvPr id="314" name="Ink 32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274004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5124</xdr:col>
      <xdr:colOff>952500</xdr:colOff>
      <xdr:row>327717</xdr:row>
      <xdr:rowOff>66675</xdr:rowOff>
    </xdr:from>
    <xdr:to>
      <xdr:col>5125</xdr:col>
      <xdr:colOff>647700</xdr:colOff>
      <xdr:row>327722</xdr:row>
      <xdr:rowOff>47625</xdr:rowOff>
    </xdr:to>
    <xdr:pic>
      <xdr:nvPicPr>
        <xdr:cNvPr id="315" name="Ink 32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274004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5124</xdr:col>
      <xdr:colOff>952500</xdr:colOff>
      <xdr:row>393253</xdr:row>
      <xdr:rowOff>66675</xdr:rowOff>
    </xdr:from>
    <xdr:to>
      <xdr:col>5125</xdr:col>
      <xdr:colOff>647700</xdr:colOff>
      <xdr:row>393258</xdr:row>
      <xdr:rowOff>47625</xdr:rowOff>
    </xdr:to>
    <xdr:pic>
      <xdr:nvPicPr>
        <xdr:cNvPr id="316" name="Ink 32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274004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5124</xdr:col>
      <xdr:colOff>952500</xdr:colOff>
      <xdr:row>458789</xdr:row>
      <xdr:rowOff>66675</xdr:rowOff>
    </xdr:from>
    <xdr:to>
      <xdr:col>5125</xdr:col>
      <xdr:colOff>647700</xdr:colOff>
      <xdr:row>458794</xdr:row>
      <xdr:rowOff>47625</xdr:rowOff>
    </xdr:to>
    <xdr:pic>
      <xdr:nvPicPr>
        <xdr:cNvPr id="317" name="Ink 32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274004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5124</xdr:col>
      <xdr:colOff>952500</xdr:colOff>
      <xdr:row>524325</xdr:row>
      <xdr:rowOff>66675</xdr:rowOff>
    </xdr:from>
    <xdr:to>
      <xdr:col>5125</xdr:col>
      <xdr:colOff>647700</xdr:colOff>
      <xdr:row>524330</xdr:row>
      <xdr:rowOff>47625</xdr:rowOff>
    </xdr:to>
    <xdr:pic>
      <xdr:nvPicPr>
        <xdr:cNvPr id="318" name="Ink 32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274004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5124</xdr:col>
      <xdr:colOff>952500</xdr:colOff>
      <xdr:row>589861</xdr:row>
      <xdr:rowOff>66675</xdr:rowOff>
    </xdr:from>
    <xdr:to>
      <xdr:col>5125</xdr:col>
      <xdr:colOff>647700</xdr:colOff>
      <xdr:row>589866</xdr:row>
      <xdr:rowOff>47625</xdr:rowOff>
    </xdr:to>
    <xdr:pic>
      <xdr:nvPicPr>
        <xdr:cNvPr id="319" name="Ink 33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274004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5124</xdr:col>
      <xdr:colOff>952500</xdr:colOff>
      <xdr:row>655397</xdr:row>
      <xdr:rowOff>66675</xdr:rowOff>
    </xdr:from>
    <xdr:to>
      <xdr:col>5125</xdr:col>
      <xdr:colOff>647700</xdr:colOff>
      <xdr:row>655402</xdr:row>
      <xdr:rowOff>47625</xdr:rowOff>
    </xdr:to>
    <xdr:pic>
      <xdr:nvPicPr>
        <xdr:cNvPr id="320" name="Ink 33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274004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5124</xdr:col>
      <xdr:colOff>952500</xdr:colOff>
      <xdr:row>720933</xdr:row>
      <xdr:rowOff>66675</xdr:rowOff>
    </xdr:from>
    <xdr:to>
      <xdr:col>5125</xdr:col>
      <xdr:colOff>647700</xdr:colOff>
      <xdr:row>720938</xdr:row>
      <xdr:rowOff>47625</xdr:rowOff>
    </xdr:to>
    <xdr:pic>
      <xdr:nvPicPr>
        <xdr:cNvPr id="321" name="Ink 33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274004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5124</xdr:col>
      <xdr:colOff>952500</xdr:colOff>
      <xdr:row>786469</xdr:row>
      <xdr:rowOff>66675</xdr:rowOff>
    </xdr:from>
    <xdr:to>
      <xdr:col>5125</xdr:col>
      <xdr:colOff>647700</xdr:colOff>
      <xdr:row>786474</xdr:row>
      <xdr:rowOff>47625</xdr:rowOff>
    </xdr:to>
    <xdr:pic>
      <xdr:nvPicPr>
        <xdr:cNvPr id="322" name="Ink 33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274004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5124</xdr:col>
      <xdr:colOff>952500</xdr:colOff>
      <xdr:row>852005</xdr:row>
      <xdr:rowOff>66675</xdr:rowOff>
    </xdr:from>
    <xdr:to>
      <xdr:col>5125</xdr:col>
      <xdr:colOff>647700</xdr:colOff>
      <xdr:row>852010</xdr:row>
      <xdr:rowOff>47625</xdr:rowOff>
    </xdr:to>
    <xdr:pic>
      <xdr:nvPicPr>
        <xdr:cNvPr id="323" name="Ink 33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274004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5124</xdr:col>
      <xdr:colOff>952500</xdr:colOff>
      <xdr:row>917541</xdr:row>
      <xdr:rowOff>66675</xdr:rowOff>
    </xdr:from>
    <xdr:to>
      <xdr:col>5125</xdr:col>
      <xdr:colOff>647700</xdr:colOff>
      <xdr:row>917546</xdr:row>
      <xdr:rowOff>47625</xdr:rowOff>
    </xdr:to>
    <xdr:pic>
      <xdr:nvPicPr>
        <xdr:cNvPr id="324" name="Ink 33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274004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5124</xdr:col>
      <xdr:colOff>952500</xdr:colOff>
      <xdr:row>983077</xdr:row>
      <xdr:rowOff>66675</xdr:rowOff>
    </xdr:from>
    <xdr:to>
      <xdr:col>5125</xdr:col>
      <xdr:colOff>647700</xdr:colOff>
      <xdr:row>983082</xdr:row>
      <xdr:rowOff>47625</xdr:rowOff>
    </xdr:to>
    <xdr:pic>
      <xdr:nvPicPr>
        <xdr:cNvPr id="325" name="Ink 33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274004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5380</xdr:col>
      <xdr:colOff>952500</xdr:colOff>
      <xdr:row>41</xdr:row>
      <xdr:rowOff>0</xdr:rowOff>
    </xdr:from>
    <xdr:to>
      <xdr:col>5381</xdr:col>
      <xdr:colOff>647700</xdr:colOff>
      <xdr:row>42</xdr:row>
      <xdr:rowOff>47625</xdr:rowOff>
    </xdr:to>
    <xdr:pic>
      <xdr:nvPicPr>
        <xdr:cNvPr id="326" name="Ink 33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834580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5380</xdr:col>
      <xdr:colOff>952500</xdr:colOff>
      <xdr:row>65573</xdr:row>
      <xdr:rowOff>66675</xdr:rowOff>
    </xdr:from>
    <xdr:to>
      <xdr:col>5381</xdr:col>
      <xdr:colOff>647700</xdr:colOff>
      <xdr:row>65578</xdr:row>
      <xdr:rowOff>47625</xdr:rowOff>
    </xdr:to>
    <xdr:pic>
      <xdr:nvPicPr>
        <xdr:cNvPr id="327" name="Ink 33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834580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5380</xdr:col>
      <xdr:colOff>952500</xdr:colOff>
      <xdr:row>131109</xdr:row>
      <xdr:rowOff>66675</xdr:rowOff>
    </xdr:from>
    <xdr:to>
      <xdr:col>5381</xdr:col>
      <xdr:colOff>647700</xdr:colOff>
      <xdr:row>131114</xdr:row>
      <xdr:rowOff>47625</xdr:rowOff>
    </xdr:to>
    <xdr:pic>
      <xdr:nvPicPr>
        <xdr:cNvPr id="328" name="Ink 33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834580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5380</xdr:col>
      <xdr:colOff>952500</xdr:colOff>
      <xdr:row>196645</xdr:row>
      <xdr:rowOff>66675</xdr:rowOff>
    </xdr:from>
    <xdr:to>
      <xdr:col>5381</xdr:col>
      <xdr:colOff>647700</xdr:colOff>
      <xdr:row>196650</xdr:row>
      <xdr:rowOff>47625</xdr:rowOff>
    </xdr:to>
    <xdr:pic>
      <xdr:nvPicPr>
        <xdr:cNvPr id="329" name="Ink 34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834580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5380</xdr:col>
      <xdr:colOff>952500</xdr:colOff>
      <xdr:row>262181</xdr:row>
      <xdr:rowOff>66675</xdr:rowOff>
    </xdr:from>
    <xdr:to>
      <xdr:col>5381</xdr:col>
      <xdr:colOff>647700</xdr:colOff>
      <xdr:row>262186</xdr:row>
      <xdr:rowOff>47625</xdr:rowOff>
    </xdr:to>
    <xdr:pic>
      <xdr:nvPicPr>
        <xdr:cNvPr id="330" name="Ink 34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834580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5380</xdr:col>
      <xdr:colOff>952500</xdr:colOff>
      <xdr:row>327717</xdr:row>
      <xdr:rowOff>66675</xdr:rowOff>
    </xdr:from>
    <xdr:to>
      <xdr:col>5381</xdr:col>
      <xdr:colOff>647700</xdr:colOff>
      <xdr:row>327722</xdr:row>
      <xdr:rowOff>47625</xdr:rowOff>
    </xdr:to>
    <xdr:pic>
      <xdr:nvPicPr>
        <xdr:cNvPr id="331" name="Ink 34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834580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5380</xdr:col>
      <xdr:colOff>952500</xdr:colOff>
      <xdr:row>393253</xdr:row>
      <xdr:rowOff>66675</xdr:rowOff>
    </xdr:from>
    <xdr:to>
      <xdr:col>5381</xdr:col>
      <xdr:colOff>647700</xdr:colOff>
      <xdr:row>393258</xdr:row>
      <xdr:rowOff>47625</xdr:rowOff>
    </xdr:to>
    <xdr:pic>
      <xdr:nvPicPr>
        <xdr:cNvPr id="332" name="Ink 34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834580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5380</xdr:col>
      <xdr:colOff>952500</xdr:colOff>
      <xdr:row>458789</xdr:row>
      <xdr:rowOff>66675</xdr:rowOff>
    </xdr:from>
    <xdr:to>
      <xdr:col>5381</xdr:col>
      <xdr:colOff>647700</xdr:colOff>
      <xdr:row>458794</xdr:row>
      <xdr:rowOff>47625</xdr:rowOff>
    </xdr:to>
    <xdr:pic>
      <xdr:nvPicPr>
        <xdr:cNvPr id="333" name="Ink 34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834580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5380</xdr:col>
      <xdr:colOff>952500</xdr:colOff>
      <xdr:row>524325</xdr:row>
      <xdr:rowOff>66675</xdr:rowOff>
    </xdr:from>
    <xdr:to>
      <xdr:col>5381</xdr:col>
      <xdr:colOff>647700</xdr:colOff>
      <xdr:row>524330</xdr:row>
      <xdr:rowOff>47625</xdr:rowOff>
    </xdr:to>
    <xdr:pic>
      <xdr:nvPicPr>
        <xdr:cNvPr id="334" name="Ink 34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834580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5380</xdr:col>
      <xdr:colOff>952500</xdr:colOff>
      <xdr:row>589861</xdr:row>
      <xdr:rowOff>66675</xdr:rowOff>
    </xdr:from>
    <xdr:to>
      <xdr:col>5381</xdr:col>
      <xdr:colOff>647700</xdr:colOff>
      <xdr:row>589866</xdr:row>
      <xdr:rowOff>47625</xdr:rowOff>
    </xdr:to>
    <xdr:pic>
      <xdr:nvPicPr>
        <xdr:cNvPr id="335" name="Ink 34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834580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5380</xdr:col>
      <xdr:colOff>952500</xdr:colOff>
      <xdr:row>655397</xdr:row>
      <xdr:rowOff>66675</xdr:rowOff>
    </xdr:from>
    <xdr:to>
      <xdr:col>5381</xdr:col>
      <xdr:colOff>647700</xdr:colOff>
      <xdr:row>655402</xdr:row>
      <xdr:rowOff>47625</xdr:rowOff>
    </xdr:to>
    <xdr:pic>
      <xdr:nvPicPr>
        <xdr:cNvPr id="336" name="Ink 34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834580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5380</xdr:col>
      <xdr:colOff>952500</xdr:colOff>
      <xdr:row>720933</xdr:row>
      <xdr:rowOff>66675</xdr:rowOff>
    </xdr:from>
    <xdr:to>
      <xdr:col>5381</xdr:col>
      <xdr:colOff>647700</xdr:colOff>
      <xdr:row>720938</xdr:row>
      <xdr:rowOff>47625</xdr:rowOff>
    </xdr:to>
    <xdr:pic>
      <xdr:nvPicPr>
        <xdr:cNvPr id="337" name="Ink 34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834580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5380</xdr:col>
      <xdr:colOff>952500</xdr:colOff>
      <xdr:row>786469</xdr:row>
      <xdr:rowOff>66675</xdr:rowOff>
    </xdr:from>
    <xdr:to>
      <xdr:col>5381</xdr:col>
      <xdr:colOff>647700</xdr:colOff>
      <xdr:row>786474</xdr:row>
      <xdr:rowOff>47625</xdr:rowOff>
    </xdr:to>
    <xdr:pic>
      <xdr:nvPicPr>
        <xdr:cNvPr id="338" name="Ink 34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834580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5380</xdr:col>
      <xdr:colOff>952500</xdr:colOff>
      <xdr:row>852005</xdr:row>
      <xdr:rowOff>66675</xdr:rowOff>
    </xdr:from>
    <xdr:to>
      <xdr:col>5381</xdr:col>
      <xdr:colOff>647700</xdr:colOff>
      <xdr:row>852010</xdr:row>
      <xdr:rowOff>47625</xdr:rowOff>
    </xdr:to>
    <xdr:pic>
      <xdr:nvPicPr>
        <xdr:cNvPr id="339" name="Ink 35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834580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5380</xdr:col>
      <xdr:colOff>952500</xdr:colOff>
      <xdr:row>917541</xdr:row>
      <xdr:rowOff>66675</xdr:rowOff>
    </xdr:from>
    <xdr:to>
      <xdr:col>5381</xdr:col>
      <xdr:colOff>647700</xdr:colOff>
      <xdr:row>917546</xdr:row>
      <xdr:rowOff>47625</xdr:rowOff>
    </xdr:to>
    <xdr:pic>
      <xdr:nvPicPr>
        <xdr:cNvPr id="340" name="Ink 35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834580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5380</xdr:col>
      <xdr:colOff>952500</xdr:colOff>
      <xdr:row>983077</xdr:row>
      <xdr:rowOff>66675</xdr:rowOff>
    </xdr:from>
    <xdr:to>
      <xdr:col>5381</xdr:col>
      <xdr:colOff>647700</xdr:colOff>
      <xdr:row>983082</xdr:row>
      <xdr:rowOff>47625</xdr:rowOff>
    </xdr:to>
    <xdr:pic>
      <xdr:nvPicPr>
        <xdr:cNvPr id="341" name="Ink 35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834580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5636</xdr:col>
      <xdr:colOff>952500</xdr:colOff>
      <xdr:row>41</xdr:row>
      <xdr:rowOff>0</xdr:rowOff>
    </xdr:from>
    <xdr:to>
      <xdr:col>5637</xdr:col>
      <xdr:colOff>647700</xdr:colOff>
      <xdr:row>42</xdr:row>
      <xdr:rowOff>47625</xdr:rowOff>
    </xdr:to>
    <xdr:pic>
      <xdr:nvPicPr>
        <xdr:cNvPr id="342" name="Ink 35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395156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5636</xdr:col>
      <xdr:colOff>952500</xdr:colOff>
      <xdr:row>65573</xdr:row>
      <xdr:rowOff>66675</xdr:rowOff>
    </xdr:from>
    <xdr:to>
      <xdr:col>5637</xdr:col>
      <xdr:colOff>647700</xdr:colOff>
      <xdr:row>65578</xdr:row>
      <xdr:rowOff>47625</xdr:rowOff>
    </xdr:to>
    <xdr:pic>
      <xdr:nvPicPr>
        <xdr:cNvPr id="343" name="Ink 35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395156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5636</xdr:col>
      <xdr:colOff>952500</xdr:colOff>
      <xdr:row>131109</xdr:row>
      <xdr:rowOff>66675</xdr:rowOff>
    </xdr:from>
    <xdr:to>
      <xdr:col>5637</xdr:col>
      <xdr:colOff>647700</xdr:colOff>
      <xdr:row>131114</xdr:row>
      <xdr:rowOff>47625</xdr:rowOff>
    </xdr:to>
    <xdr:pic>
      <xdr:nvPicPr>
        <xdr:cNvPr id="344" name="Ink 35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395156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5636</xdr:col>
      <xdr:colOff>952500</xdr:colOff>
      <xdr:row>196645</xdr:row>
      <xdr:rowOff>66675</xdr:rowOff>
    </xdr:from>
    <xdr:to>
      <xdr:col>5637</xdr:col>
      <xdr:colOff>647700</xdr:colOff>
      <xdr:row>196650</xdr:row>
      <xdr:rowOff>47625</xdr:rowOff>
    </xdr:to>
    <xdr:pic>
      <xdr:nvPicPr>
        <xdr:cNvPr id="345" name="Ink 35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395156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5636</xdr:col>
      <xdr:colOff>952500</xdr:colOff>
      <xdr:row>262181</xdr:row>
      <xdr:rowOff>66675</xdr:rowOff>
    </xdr:from>
    <xdr:to>
      <xdr:col>5637</xdr:col>
      <xdr:colOff>647700</xdr:colOff>
      <xdr:row>262186</xdr:row>
      <xdr:rowOff>47625</xdr:rowOff>
    </xdr:to>
    <xdr:pic>
      <xdr:nvPicPr>
        <xdr:cNvPr id="346" name="Ink 35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395156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5636</xdr:col>
      <xdr:colOff>952500</xdr:colOff>
      <xdr:row>327717</xdr:row>
      <xdr:rowOff>66675</xdr:rowOff>
    </xdr:from>
    <xdr:to>
      <xdr:col>5637</xdr:col>
      <xdr:colOff>647700</xdr:colOff>
      <xdr:row>327722</xdr:row>
      <xdr:rowOff>47625</xdr:rowOff>
    </xdr:to>
    <xdr:pic>
      <xdr:nvPicPr>
        <xdr:cNvPr id="347" name="Ink 35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395156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5636</xdr:col>
      <xdr:colOff>952500</xdr:colOff>
      <xdr:row>393253</xdr:row>
      <xdr:rowOff>66675</xdr:rowOff>
    </xdr:from>
    <xdr:to>
      <xdr:col>5637</xdr:col>
      <xdr:colOff>647700</xdr:colOff>
      <xdr:row>393258</xdr:row>
      <xdr:rowOff>47625</xdr:rowOff>
    </xdr:to>
    <xdr:pic>
      <xdr:nvPicPr>
        <xdr:cNvPr id="348" name="Ink 35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395156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5636</xdr:col>
      <xdr:colOff>952500</xdr:colOff>
      <xdr:row>458789</xdr:row>
      <xdr:rowOff>66675</xdr:rowOff>
    </xdr:from>
    <xdr:to>
      <xdr:col>5637</xdr:col>
      <xdr:colOff>647700</xdr:colOff>
      <xdr:row>458794</xdr:row>
      <xdr:rowOff>47625</xdr:rowOff>
    </xdr:to>
    <xdr:pic>
      <xdr:nvPicPr>
        <xdr:cNvPr id="349" name="Ink 36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395156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5636</xdr:col>
      <xdr:colOff>952500</xdr:colOff>
      <xdr:row>524325</xdr:row>
      <xdr:rowOff>66675</xdr:rowOff>
    </xdr:from>
    <xdr:to>
      <xdr:col>5637</xdr:col>
      <xdr:colOff>647700</xdr:colOff>
      <xdr:row>524330</xdr:row>
      <xdr:rowOff>47625</xdr:rowOff>
    </xdr:to>
    <xdr:pic>
      <xdr:nvPicPr>
        <xdr:cNvPr id="350" name="Ink 36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395156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5636</xdr:col>
      <xdr:colOff>952500</xdr:colOff>
      <xdr:row>589861</xdr:row>
      <xdr:rowOff>66675</xdr:rowOff>
    </xdr:from>
    <xdr:to>
      <xdr:col>5637</xdr:col>
      <xdr:colOff>647700</xdr:colOff>
      <xdr:row>589866</xdr:row>
      <xdr:rowOff>47625</xdr:rowOff>
    </xdr:to>
    <xdr:pic>
      <xdr:nvPicPr>
        <xdr:cNvPr id="351" name="Ink 36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395156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5636</xdr:col>
      <xdr:colOff>952500</xdr:colOff>
      <xdr:row>655397</xdr:row>
      <xdr:rowOff>66675</xdr:rowOff>
    </xdr:from>
    <xdr:to>
      <xdr:col>5637</xdr:col>
      <xdr:colOff>647700</xdr:colOff>
      <xdr:row>655402</xdr:row>
      <xdr:rowOff>47625</xdr:rowOff>
    </xdr:to>
    <xdr:pic>
      <xdr:nvPicPr>
        <xdr:cNvPr id="352" name="Ink 36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395156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5636</xdr:col>
      <xdr:colOff>952500</xdr:colOff>
      <xdr:row>720933</xdr:row>
      <xdr:rowOff>66675</xdr:rowOff>
    </xdr:from>
    <xdr:to>
      <xdr:col>5637</xdr:col>
      <xdr:colOff>647700</xdr:colOff>
      <xdr:row>720938</xdr:row>
      <xdr:rowOff>47625</xdr:rowOff>
    </xdr:to>
    <xdr:pic>
      <xdr:nvPicPr>
        <xdr:cNvPr id="353" name="Ink 36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395156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5636</xdr:col>
      <xdr:colOff>952500</xdr:colOff>
      <xdr:row>786469</xdr:row>
      <xdr:rowOff>66675</xdr:rowOff>
    </xdr:from>
    <xdr:to>
      <xdr:col>5637</xdr:col>
      <xdr:colOff>647700</xdr:colOff>
      <xdr:row>786474</xdr:row>
      <xdr:rowOff>47625</xdr:rowOff>
    </xdr:to>
    <xdr:pic>
      <xdr:nvPicPr>
        <xdr:cNvPr id="354" name="Ink 36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395156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5636</xdr:col>
      <xdr:colOff>952500</xdr:colOff>
      <xdr:row>852005</xdr:row>
      <xdr:rowOff>66675</xdr:rowOff>
    </xdr:from>
    <xdr:to>
      <xdr:col>5637</xdr:col>
      <xdr:colOff>647700</xdr:colOff>
      <xdr:row>852010</xdr:row>
      <xdr:rowOff>47625</xdr:rowOff>
    </xdr:to>
    <xdr:pic>
      <xdr:nvPicPr>
        <xdr:cNvPr id="355" name="Ink 36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395156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5636</xdr:col>
      <xdr:colOff>952500</xdr:colOff>
      <xdr:row>917541</xdr:row>
      <xdr:rowOff>66675</xdr:rowOff>
    </xdr:from>
    <xdr:to>
      <xdr:col>5637</xdr:col>
      <xdr:colOff>647700</xdr:colOff>
      <xdr:row>917546</xdr:row>
      <xdr:rowOff>47625</xdr:rowOff>
    </xdr:to>
    <xdr:pic>
      <xdr:nvPicPr>
        <xdr:cNvPr id="356" name="Ink 36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395156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5636</xdr:col>
      <xdr:colOff>952500</xdr:colOff>
      <xdr:row>983077</xdr:row>
      <xdr:rowOff>66675</xdr:rowOff>
    </xdr:from>
    <xdr:to>
      <xdr:col>5637</xdr:col>
      <xdr:colOff>647700</xdr:colOff>
      <xdr:row>983082</xdr:row>
      <xdr:rowOff>47625</xdr:rowOff>
    </xdr:to>
    <xdr:pic>
      <xdr:nvPicPr>
        <xdr:cNvPr id="357" name="Ink 36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395156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5892</xdr:col>
      <xdr:colOff>952500</xdr:colOff>
      <xdr:row>41</xdr:row>
      <xdr:rowOff>0</xdr:rowOff>
    </xdr:from>
    <xdr:to>
      <xdr:col>5893</xdr:col>
      <xdr:colOff>647700</xdr:colOff>
      <xdr:row>42</xdr:row>
      <xdr:rowOff>47625</xdr:rowOff>
    </xdr:to>
    <xdr:pic>
      <xdr:nvPicPr>
        <xdr:cNvPr id="358" name="Ink 36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955732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5892</xdr:col>
      <xdr:colOff>952500</xdr:colOff>
      <xdr:row>65573</xdr:row>
      <xdr:rowOff>66675</xdr:rowOff>
    </xdr:from>
    <xdr:to>
      <xdr:col>5893</xdr:col>
      <xdr:colOff>647700</xdr:colOff>
      <xdr:row>65578</xdr:row>
      <xdr:rowOff>47625</xdr:rowOff>
    </xdr:to>
    <xdr:pic>
      <xdr:nvPicPr>
        <xdr:cNvPr id="359" name="Ink 37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955732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5892</xdr:col>
      <xdr:colOff>952500</xdr:colOff>
      <xdr:row>131109</xdr:row>
      <xdr:rowOff>66675</xdr:rowOff>
    </xdr:from>
    <xdr:to>
      <xdr:col>5893</xdr:col>
      <xdr:colOff>647700</xdr:colOff>
      <xdr:row>131114</xdr:row>
      <xdr:rowOff>47625</xdr:rowOff>
    </xdr:to>
    <xdr:pic>
      <xdr:nvPicPr>
        <xdr:cNvPr id="360" name="Ink 37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955732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5892</xdr:col>
      <xdr:colOff>952500</xdr:colOff>
      <xdr:row>196645</xdr:row>
      <xdr:rowOff>66675</xdr:rowOff>
    </xdr:from>
    <xdr:to>
      <xdr:col>5893</xdr:col>
      <xdr:colOff>647700</xdr:colOff>
      <xdr:row>196650</xdr:row>
      <xdr:rowOff>47625</xdr:rowOff>
    </xdr:to>
    <xdr:pic>
      <xdr:nvPicPr>
        <xdr:cNvPr id="361" name="Ink 37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955732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5892</xdr:col>
      <xdr:colOff>952500</xdr:colOff>
      <xdr:row>262181</xdr:row>
      <xdr:rowOff>66675</xdr:rowOff>
    </xdr:from>
    <xdr:to>
      <xdr:col>5893</xdr:col>
      <xdr:colOff>647700</xdr:colOff>
      <xdr:row>262186</xdr:row>
      <xdr:rowOff>47625</xdr:rowOff>
    </xdr:to>
    <xdr:pic>
      <xdr:nvPicPr>
        <xdr:cNvPr id="362" name="Ink 37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955732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5892</xdr:col>
      <xdr:colOff>952500</xdr:colOff>
      <xdr:row>327717</xdr:row>
      <xdr:rowOff>66675</xdr:rowOff>
    </xdr:from>
    <xdr:to>
      <xdr:col>5893</xdr:col>
      <xdr:colOff>647700</xdr:colOff>
      <xdr:row>327722</xdr:row>
      <xdr:rowOff>47625</xdr:rowOff>
    </xdr:to>
    <xdr:pic>
      <xdr:nvPicPr>
        <xdr:cNvPr id="363" name="Ink 37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955732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5892</xdr:col>
      <xdr:colOff>952500</xdr:colOff>
      <xdr:row>393253</xdr:row>
      <xdr:rowOff>66675</xdr:rowOff>
    </xdr:from>
    <xdr:to>
      <xdr:col>5893</xdr:col>
      <xdr:colOff>647700</xdr:colOff>
      <xdr:row>393258</xdr:row>
      <xdr:rowOff>47625</xdr:rowOff>
    </xdr:to>
    <xdr:pic>
      <xdr:nvPicPr>
        <xdr:cNvPr id="364" name="Ink 37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955732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5892</xdr:col>
      <xdr:colOff>952500</xdr:colOff>
      <xdr:row>458789</xdr:row>
      <xdr:rowOff>66675</xdr:rowOff>
    </xdr:from>
    <xdr:to>
      <xdr:col>5893</xdr:col>
      <xdr:colOff>647700</xdr:colOff>
      <xdr:row>458794</xdr:row>
      <xdr:rowOff>47625</xdr:rowOff>
    </xdr:to>
    <xdr:pic>
      <xdr:nvPicPr>
        <xdr:cNvPr id="365" name="Ink 37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955732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5892</xdr:col>
      <xdr:colOff>952500</xdr:colOff>
      <xdr:row>524325</xdr:row>
      <xdr:rowOff>66675</xdr:rowOff>
    </xdr:from>
    <xdr:to>
      <xdr:col>5893</xdr:col>
      <xdr:colOff>647700</xdr:colOff>
      <xdr:row>524330</xdr:row>
      <xdr:rowOff>47625</xdr:rowOff>
    </xdr:to>
    <xdr:pic>
      <xdr:nvPicPr>
        <xdr:cNvPr id="366" name="Ink 37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955732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5892</xdr:col>
      <xdr:colOff>952500</xdr:colOff>
      <xdr:row>589861</xdr:row>
      <xdr:rowOff>66675</xdr:rowOff>
    </xdr:from>
    <xdr:to>
      <xdr:col>5893</xdr:col>
      <xdr:colOff>647700</xdr:colOff>
      <xdr:row>589866</xdr:row>
      <xdr:rowOff>47625</xdr:rowOff>
    </xdr:to>
    <xdr:pic>
      <xdr:nvPicPr>
        <xdr:cNvPr id="367" name="Ink 37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955732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5892</xdr:col>
      <xdr:colOff>952500</xdr:colOff>
      <xdr:row>655397</xdr:row>
      <xdr:rowOff>66675</xdr:rowOff>
    </xdr:from>
    <xdr:to>
      <xdr:col>5893</xdr:col>
      <xdr:colOff>647700</xdr:colOff>
      <xdr:row>655402</xdr:row>
      <xdr:rowOff>47625</xdr:rowOff>
    </xdr:to>
    <xdr:pic>
      <xdr:nvPicPr>
        <xdr:cNvPr id="368" name="Ink 37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955732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5892</xdr:col>
      <xdr:colOff>952500</xdr:colOff>
      <xdr:row>720933</xdr:row>
      <xdr:rowOff>66675</xdr:rowOff>
    </xdr:from>
    <xdr:to>
      <xdr:col>5893</xdr:col>
      <xdr:colOff>647700</xdr:colOff>
      <xdr:row>720938</xdr:row>
      <xdr:rowOff>47625</xdr:rowOff>
    </xdr:to>
    <xdr:pic>
      <xdr:nvPicPr>
        <xdr:cNvPr id="369" name="Ink 38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955732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5892</xdr:col>
      <xdr:colOff>952500</xdr:colOff>
      <xdr:row>786469</xdr:row>
      <xdr:rowOff>66675</xdr:rowOff>
    </xdr:from>
    <xdr:to>
      <xdr:col>5893</xdr:col>
      <xdr:colOff>647700</xdr:colOff>
      <xdr:row>786474</xdr:row>
      <xdr:rowOff>47625</xdr:rowOff>
    </xdr:to>
    <xdr:pic>
      <xdr:nvPicPr>
        <xdr:cNvPr id="370" name="Ink 38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955732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5892</xdr:col>
      <xdr:colOff>952500</xdr:colOff>
      <xdr:row>852005</xdr:row>
      <xdr:rowOff>66675</xdr:rowOff>
    </xdr:from>
    <xdr:to>
      <xdr:col>5893</xdr:col>
      <xdr:colOff>647700</xdr:colOff>
      <xdr:row>852010</xdr:row>
      <xdr:rowOff>47625</xdr:rowOff>
    </xdr:to>
    <xdr:pic>
      <xdr:nvPicPr>
        <xdr:cNvPr id="371" name="Ink 38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955732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5892</xdr:col>
      <xdr:colOff>952500</xdr:colOff>
      <xdr:row>917541</xdr:row>
      <xdr:rowOff>66675</xdr:rowOff>
    </xdr:from>
    <xdr:to>
      <xdr:col>5893</xdr:col>
      <xdr:colOff>647700</xdr:colOff>
      <xdr:row>917546</xdr:row>
      <xdr:rowOff>47625</xdr:rowOff>
    </xdr:to>
    <xdr:pic>
      <xdr:nvPicPr>
        <xdr:cNvPr id="372" name="Ink 38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955732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5892</xdr:col>
      <xdr:colOff>952500</xdr:colOff>
      <xdr:row>983077</xdr:row>
      <xdr:rowOff>66675</xdr:rowOff>
    </xdr:from>
    <xdr:to>
      <xdr:col>5893</xdr:col>
      <xdr:colOff>647700</xdr:colOff>
      <xdr:row>983082</xdr:row>
      <xdr:rowOff>47625</xdr:rowOff>
    </xdr:to>
    <xdr:pic>
      <xdr:nvPicPr>
        <xdr:cNvPr id="373" name="Ink 38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955732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6148</xdr:col>
      <xdr:colOff>952500</xdr:colOff>
      <xdr:row>41</xdr:row>
      <xdr:rowOff>0</xdr:rowOff>
    </xdr:from>
    <xdr:to>
      <xdr:col>6149</xdr:col>
      <xdr:colOff>647700</xdr:colOff>
      <xdr:row>42</xdr:row>
      <xdr:rowOff>47625</xdr:rowOff>
    </xdr:to>
    <xdr:pic>
      <xdr:nvPicPr>
        <xdr:cNvPr id="374" name="Ink 38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516308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6148</xdr:col>
      <xdr:colOff>952500</xdr:colOff>
      <xdr:row>65573</xdr:row>
      <xdr:rowOff>66675</xdr:rowOff>
    </xdr:from>
    <xdr:to>
      <xdr:col>6149</xdr:col>
      <xdr:colOff>647700</xdr:colOff>
      <xdr:row>65578</xdr:row>
      <xdr:rowOff>47625</xdr:rowOff>
    </xdr:to>
    <xdr:pic>
      <xdr:nvPicPr>
        <xdr:cNvPr id="375" name="Ink 38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516308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6148</xdr:col>
      <xdr:colOff>952500</xdr:colOff>
      <xdr:row>131109</xdr:row>
      <xdr:rowOff>66675</xdr:rowOff>
    </xdr:from>
    <xdr:to>
      <xdr:col>6149</xdr:col>
      <xdr:colOff>647700</xdr:colOff>
      <xdr:row>131114</xdr:row>
      <xdr:rowOff>47625</xdr:rowOff>
    </xdr:to>
    <xdr:pic>
      <xdr:nvPicPr>
        <xdr:cNvPr id="376" name="Ink 38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516308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6148</xdr:col>
      <xdr:colOff>952500</xdr:colOff>
      <xdr:row>196645</xdr:row>
      <xdr:rowOff>66675</xdr:rowOff>
    </xdr:from>
    <xdr:to>
      <xdr:col>6149</xdr:col>
      <xdr:colOff>647700</xdr:colOff>
      <xdr:row>196650</xdr:row>
      <xdr:rowOff>47625</xdr:rowOff>
    </xdr:to>
    <xdr:pic>
      <xdr:nvPicPr>
        <xdr:cNvPr id="377" name="Ink 38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516308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6148</xdr:col>
      <xdr:colOff>952500</xdr:colOff>
      <xdr:row>262181</xdr:row>
      <xdr:rowOff>66675</xdr:rowOff>
    </xdr:from>
    <xdr:to>
      <xdr:col>6149</xdr:col>
      <xdr:colOff>647700</xdr:colOff>
      <xdr:row>262186</xdr:row>
      <xdr:rowOff>47625</xdr:rowOff>
    </xdr:to>
    <xdr:pic>
      <xdr:nvPicPr>
        <xdr:cNvPr id="378" name="Ink 38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516308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6148</xdr:col>
      <xdr:colOff>952500</xdr:colOff>
      <xdr:row>327717</xdr:row>
      <xdr:rowOff>66675</xdr:rowOff>
    </xdr:from>
    <xdr:to>
      <xdr:col>6149</xdr:col>
      <xdr:colOff>647700</xdr:colOff>
      <xdr:row>327722</xdr:row>
      <xdr:rowOff>47625</xdr:rowOff>
    </xdr:to>
    <xdr:pic>
      <xdr:nvPicPr>
        <xdr:cNvPr id="379" name="Ink 39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516308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6148</xdr:col>
      <xdr:colOff>952500</xdr:colOff>
      <xdr:row>393253</xdr:row>
      <xdr:rowOff>66675</xdr:rowOff>
    </xdr:from>
    <xdr:to>
      <xdr:col>6149</xdr:col>
      <xdr:colOff>647700</xdr:colOff>
      <xdr:row>393258</xdr:row>
      <xdr:rowOff>47625</xdr:rowOff>
    </xdr:to>
    <xdr:pic>
      <xdr:nvPicPr>
        <xdr:cNvPr id="380" name="Ink 39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516308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6148</xdr:col>
      <xdr:colOff>952500</xdr:colOff>
      <xdr:row>458789</xdr:row>
      <xdr:rowOff>66675</xdr:rowOff>
    </xdr:from>
    <xdr:to>
      <xdr:col>6149</xdr:col>
      <xdr:colOff>647700</xdr:colOff>
      <xdr:row>458794</xdr:row>
      <xdr:rowOff>47625</xdr:rowOff>
    </xdr:to>
    <xdr:pic>
      <xdr:nvPicPr>
        <xdr:cNvPr id="381" name="Ink 39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516308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6148</xdr:col>
      <xdr:colOff>952500</xdr:colOff>
      <xdr:row>524325</xdr:row>
      <xdr:rowOff>66675</xdr:rowOff>
    </xdr:from>
    <xdr:to>
      <xdr:col>6149</xdr:col>
      <xdr:colOff>647700</xdr:colOff>
      <xdr:row>524330</xdr:row>
      <xdr:rowOff>47625</xdr:rowOff>
    </xdr:to>
    <xdr:pic>
      <xdr:nvPicPr>
        <xdr:cNvPr id="382" name="Ink 39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516308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6148</xdr:col>
      <xdr:colOff>952500</xdr:colOff>
      <xdr:row>589861</xdr:row>
      <xdr:rowOff>66675</xdr:rowOff>
    </xdr:from>
    <xdr:to>
      <xdr:col>6149</xdr:col>
      <xdr:colOff>647700</xdr:colOff>
      <xdr:row>589866</xdr:row>
      <xdr:rowOff>47625</xdr:rowOff>
    </xdr:to>
    <xdr:pic>
      <xdr:nvPicPr>
        <xdr:cNvPr id="383" name="Ink 39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516308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6148</xdr:col>
      <xdr:colOff>952500</xdr:colOff>
      <xdr:row>655397</xdr:row>
      <xdr:rowOff>66675</xdr:rowOff>
    </xdr:from>
    <xdr:to>
      <xdr:col>6149</xdr:col>
      <xdr:colOff>647700</xdr:colOff>
      <xdr:row>655402</xdr:row>
      <xdr:rowOff>47625</xdr:rowOff>
    </xdr:to>
    <xdr:pic>
      <xdr:nvPicPr>
        <xdr:cNvPr id="384" name="Ink 39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516308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6148</xdr:col>
      <xdr:colOff>952500</xdr:colOff>
      <xdr:row>720933</xdr:row>
      <xdr:rowOff>66675</xdr:rowOff>
    </xdr:from>
    <xdr:to>
      <xdr:col>6149</xdr:col>
      <xdr:colOff>647700</xdr:colOff>
      <xdr:row>720938</xdr:row>
      <xdr:rowOff>47625</xdr:rowOff>
    </xdr:to>
    <xdr:pic>
      <xdr:nvPicPr>
        <xdr:cNvPr id="385" name="Ink 39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516308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6148</xdr:col>
      <xdr:colOff>952500</xdr:colOff>
      <xdr:row>786469</xdr:row>
      <xdr:rowOff>66675</xdr:rowOff>
    </xdr:from>
    <xdr:to>
      <xdr:col>6149</xdr:col>
      <xdr:colOff>647700</xdr:colOff>
      <xdr:row>786474</xdr:row>
      <xdr:rowOff>47625</xdr:rowOff>
    </xdr:to>
    <xdr:pic>
      <xdr:nvPicPr>
        <xdr:cNvPr id="386" name="Ink 39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516308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6148</xdr:col>
      <xdr:colOff>952500</xdr:colOff>
      <xdr:row>852005</xdr:row>
      <xdr:rowOff>66675</xdr:rowOff>
    </xdr:from>
    <xdr:to>
      <xdr:col>6149</xdr:col>
      <xdr:colOff>647700</xdr:colOff>
      <xdr:row>852010</xdr:row>
      <xdr:rowOff>47625</xdr:rowOff>
    </xdr:to>
    <xdr:pic>
      <xdr:nvPicPr>
        <xdr:cNvPr id="387" name="Ink 39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516308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6148</xdr:col>
      <xdr:colOff>952500</xdr:colOff>
      <xdr:row>917541</xdr:row>
      <xdr:rowOff>66675</xdr:rowOff>
    </xdr:from>
    <xdr:to>
      <xdr:col>6149</xdr:col>
      <xdr:colOff>647700</xdr:colOff>
      <xdr:row>917546</xdr:row>
      <xdr:rowOff>47625</xdr:rowOff>
    </xdr:to>
    <xdr:pic>
      <xdr:nvPicPr>
        <xdr:cNvPr id="388" name="Ink 39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516308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6148</xdr:col>
      <xdr:colOff>952500</xdr:colOff>
      <xdr:row>983077</xdr:row>
      <xdr:rowOff>66675</xdr:rowOff>
    </xdr:from>
    <xdr:to>
      <xdr:col>6149</xdr:col>
      <xdr:colOff>647700</xdr:colOff>
      <xdr:row>983082</xdr:row>
      <xdr:rowOff>47625</xdr:rowOff>
    </xdr:to>
    <xdr:pic>
      <xdr:nvPicPr>
        <xdr:cNvPr id="389" name="Ink 40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516308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6404</xdr:col>
      <xdr:colOff>952500</xdr:colOff>
      <xdr:row>41</xdr:row>
      <xdr:rowOff>0</xdr:rowOff>
    </xdr:from>
    <xdr:to>
      <xdr:col>6405</xdr:col>
      <xdr:colOff>647700</xdr:colOff>
      <xdr:row>42</xdr:row>
      <xdr:rowOff>47625</xdr:rowOff>
    </xdr:to>
    <xdr:pic>
      <xdr:nvPicPr>
        <xdr:cNvPr id="390" name="Ink 40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076884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6404</xdr:col>
      <xdr:colOff>952500</xdr:colOff>
      <xdr:row>65573</xdr:row>
      <xdr:rowOff>66675</xdr:rowOff>
    </xdr:from>
    <xdr:to>
      <xdr:col>6405</xdr:col>
      <xdr:colOff>647700</xdr:colOff>
      <xdr:row>65578</xdr:row>
      <xdr:rowOff>47625</xdr:rowOff>
    </xdr:to>
    <xdr:pic>
      <xdr:nvPicPr>
        <xdr:cNvPr id="391" name="Ink 40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76884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6404</xdr:col>
      <xdr:colOff>952500</xdr:colOff>
      <xdr:row>131109</xdr:row>
      <xdr:rowOff>66675</xdr:rowOff>
    </xdr:from>
    <xdr:to>
      <xdr:col>6405</xdr:col>
      <xdr:colOff>647700</xdr:colOff>
      <xdr:row>131114</xdr:row>
      <xdr:rowOff>47625</xdr:rowOff>
    </xdr:to>
    <xdr:pic>
      <xdr:nvPicPr>
        <xdr:cNvPr id="392" name="Ink 40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76884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6404</xdr:col>
      <xdr:colOff>952500</xdr:colOff>
      <xdr:row>196645</xdr:row>
      <xdr:rowOff>66675</xdr:rowOff>
    </xdr:from>
    <xdr:to>
      <xdr:col>6405</xdr:col>
      <xdr:colOff>647700</xdr:colOff>
      <xdr:row>196650</xdr:row>
      <xdr:rowOff>47625</xdr:rowOff>
    </xdr:to>
    <xdr:pic>
      <xdr:nvPicPr>
        <xdr:cNvPr id="393" name="Ink 40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76884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6404</xdr:col>
      <xdr:colOff>952500</xdr:colOff>
      <xdr:row>262181</xdr:row>
      <xdr:rowOff>66675</xdr:rowOff>
    </xdr:from>
    <xdr:to>
      <xdr:col>6405</xdr:col>
      <xdr:colOff>647700</xdr:colOff>
      <xdr:row>262186</xdr:row>
      <xdr:rowOff>47625</xdr:rowOff>
    </xdr:to>
    <xdr:pic>
      <xdr:nvPicPr>
        <xdr:cNvPr id="394" name="Ink 40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76884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6404</xdr:col>
      <xdr:colOff>952500</xdr:colOff>
      <xdr:row>327717</xdr:row>
      <xdr:rowOff>66675</xdr:rowOff>
    </xdr:from>
    <xdr:to>
      <xdr:col>6405</xdr:col>
      <xdr:colOff>647700</xdr:colOff>
      <xdr:row>327722</xdr:row>
      <xdr:rowOff>47625</xdr:rowOff>
    </xdr:to>
    <xdr:pic>
      <xdr:nvPicPr>
        <xdr:cNvPr id="395" name="Ink 40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76884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6404</xdr:col>
      <xdr:colOff>952500</xdr:colOff>
      <xdr:row>393253</xdr:row>
      <xdr:rowOff>66675</xdr:rowOff>
    </xdr:from>
    <xdr:to>
      <xdr:col>6405</xdr:col>
      <xdr:colOff>647700</xdr:colOff>
      <xdr:row>393258</xdr:row>
      <xdr:rowOff>47625</xdr:rowOff>
    </xdr:to>
    <xdr:pic>
      <xdr:nvPicPr>
        <xdr:cNvPr id="396" name="Ink 40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76884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6404</xdr:col>
      <xdr:colOff>952500</xdr:colOff>
      <xdr:row>458789</xdr:row>
      <xdr:rowOff>66675</xdr:rowOff>
    </xdr:from>
    <xdr:to>
      <xdr:col>6405</xdr:col>
      <xdr:colOff>647700</xdr:colOff>
      <xdr:row>458794</xdr:row>
      <xdr:rowOff>47625</xdr:rowOff>
    </xdr:to>
    <xdr:pic>
      <xdr:nvPicPr>
        <xdr:cNvPr id="397" name="Ink 40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76884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6404</xdr:col>
      <xdr:colOff>952500</xdr:colOff>
      <xdr:row>524325</xdr:row>
      <xdr:rowOff>66675</xdr:rowOff>
    </xdr:from>
    <xdr:to>
      <xdr:col>6405</xdr:col>
      <xdr:colOff>647700</xdr:colOff>
      <xdr:row>524330</xdr:row>
      <xdr:rowOff>47625</xdr:rowOff>
    </xdr:to>
    <xdr:pic>
      <xdr:nvPicPr>
        <xdr:cNvPr id="398" name="Ink 40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76884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6404</xdr:col>
      <xdr:colOff>952500</xdr:colOff>
      <xdr:row>589861</xdr:row>
      <xdr:rowOff>66675</xdr:rowOff>
    </xdr:from>
    <xdr:to>
      <xdr:col>6405</xdr:col>
      <xdr:colOff>647700</xdr:colOff>
      <xdr:row>589866</xdr:row>
      <xdr:rowOff>47625</xdr:rowOff>
    </xdr:to>
    <xdr:pic>
      <xdr:nvPicPr>
        <xdr:cNvPr id="399" name="Ink 41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76884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6404</xdr:col>
      <xdr:colOff>952500</xdr:colOff>
      <xdr:row>655397</xdr:row>
      <xdr:rowOff>66675</xdr:rowOff>
    </xdr:from>
    <xdr:to>
      <xdr:col>6405</xdr:col>
      <xdr:colOff>647700</xdr:colOff>
      <xdr:row>655402</xdr:row>
      <xdr:rowOff>47625</xdr:rowOff>
    </xdr:to>
    <xdr:pic>
      <xdr:nvPicPr>
        <xdr:cNvPr id="400" name="Ink 41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76884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6404</xdr:col>
      <xdr:colOff>952500</xdr:colOff>
      <xdr:row>720933</xdr:row>
      <xdr:rowOff>66675</xdr:rowOff>
    </xdr:from>
    <xdr:to>
      <xdr:col>6405</xdr:col>
      <xdr:colOff>647700</xdr:colOff>
      <xdr:row>720938</xdr:row>
      <xdr:rowOff>47625</xdr:rowOff>
    </xdr:to>
    <xdr:pic>
      <xdr:nvPicPr>
        <xdr:cNvPr id="401" name="Ink 41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76884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6404</xdr:col>
      <xdr:colOff>952500</xdr:colOff>
      <xdr:row>786469</xdr:row>
      <xdr:rowOff>66675</xdr:rowOff>
    </xdr:from>
    <xdr:to>
      <xdr:col>6405</xdr:col>
      <xdr:colOff>647700</xdr:colOff>
      <xdr:row>786474</xdr:row>
      <xdr:rowOff>47625</xdr:rowOff>
    </xdr:to>
    <xdr:pic>
      <xdr:nvPicPr>
        <xdr:cNvPr id="402" name="Ink 41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76884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6404</xdr:col>
      <xdr:colOff>952500</xdr:colOff>
      <xdr:row>852005</xdr:row>
      <xdr:rowOff>66675</xdr:rowOff>
    </xdr:from>
    <xdr:to>
      <xdr:col>6405</xdr:col>
      <xdr:colOff>647700</xdr:colOff>
      <xdr:row>852010</xdr:row>
      <xdr:rowOff>47625</xdr:rowOff>
    </xdr:to>
    <xdr:pic>
      <xdr:nvPicPr>
        <xdr:cNvPr id="403" name="Ink 41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76884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6404</xdr:col>
      <xdr:colOff>952500</xdr:colOff>
      <xdr:row>917541</xdr:row>
      <xdr:rowOff>66675</xdr:rowOff>
    </xdr:from>
    <xdr:to>
      <xdr:col>6405</xdr:col>
      <xdr:colOff>647700</xdr:colOff>
      <xdr:row>917546</xdr:row>
      <xdr:rowOff>47625</xdr:rowOff>
    </xdr:to>
    <xdr:pic>
      <xdr:nvPicPr>
        <xdr:cNvPr id="404" name="Ink 41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76884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6404</xdr:col>
      <xdr:colOff>952500</xdr:colOff>
      <xdr:row>983077</xdr:row>
      <xdr:rowOff>66675</xdr:rowOff>
    </xdr:from>
    <xdr:to>
      <xdr:col>6405</xdr:col>
      <xdr:colOff>647700</xdr:colOff>
      <xdr:row>983082</xdr:row>
      <xdr:rowOff>47625</xdr:rowOff>
    </xdr:to>
    <xdr:pic>
      <xdr:nvPicPr>
        <xdr:cNvPr id="405" name="Ink 41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76884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6660</xdr:col>
      <xdr:colOff>952500</xdr:colOff>
      <xdr:row>41</xdr:row>
      <xdr:rowOff>0</xdr:rowOff>
    </xdr:from>
    <xdr:to>
      <xdr:col>6661</xdr:col>
      <xdr:colOff>647700</xdr:colOff>
      <xdr:row>42</xdr:row>
      <xdr:rowOff>47625</xdr:rowOff>
    </xdr:to>
    <xdr:pic>
      <xdr:nvPicPr>
        <xdr:cNvPr id="406" name="Ink 41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637460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6660</xdr:col>
      <xdr:colOff>952500</xdr:colOff>
      <xdr:row>65573</xdr:row>
      <xdr:rowOff>66675</xdr:rowOff>
    </xdr:from>
    <xdr:to>
      <xdr:col>6661</xdr:col>
      <xdr:colOff>647700</xdr:colOff>
      <xdr:row>65578</xdr:row>
      <xdr:rowOff>47625</xdr:rowOff>
    </xdr:to>
    <xdr:pic>
      <xdr:nvPicPr>
        <xdr:cNvPr id="407" name="Ink 41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637460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6660</xdr:col>
      <xdr:colOff>952500</xdr:colOff>
      <xdr:row>131109</xdr:row>
      <xdr:rowOff>66675</xdr:rowOff>
    </xdr:from>
    <xdr:to>
      <xdr:col>6661</xdr:col>
      <xdr:colOff>647700</xdr:colOff>
      <xdr:row>131114</xdr:row>
      <xdr:rowOff>47625</xdr:rowOff>
    </xdr:to>
    <xdr:pic>
      <xdr:nvPicPr>
        <xdr:cNvPr id="408" name="Ink 41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637460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6660</xdr:col>
      <xdr:colOff>952500</xdr:colOff>
      <xdr:row>196645</xdr:row>
      <xdr:rowOff>66675</xdr:rowOff>
    </xdr:from>
    <xdr:to>
      <xdr:col>6661</xdr:col>
      <xdr:colOff>647700</xdr:colOff>
      <xdr:row>196650</xdr:row>
      <xdr:rowOff>47625</xdr:rowOff>
    </xdr:to>
    <xdr:pic>
      <xdr:nvPicPr>
        <xdr:cNvPr id="409" name="Ink 42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637460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6660</xdr:col>
      <xdr:colOff>952500</xdr:colOff>
      <xdr:row>262181</xdr:row>
      <xdr:rowOff>66675</xdr:rowOff>
    </xdr:from>
    <xdr:to>
      <xdr:col>6661</xdr:col>
      <xdr:colOff>647700</xdr:colOff>
      <xdr:row>262186</xdr:row>
      <xdr:rowOff>47625</xdr:rowOff>
    </xdr:to>
    <xdr:pic>
      <xdr:nvPicPr>
        <xdr:cNvPr id="410" name="Ink 42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637460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6660</xdr:col>
      <xdr:colOff>952500</xdr:colOff>
      <xdr:row>327717</xdr:row>
      <xdr:rowOff>66675</xdr:rowOff>
    </xdr:from>
    <xdr:to>
      <xdr:col>6661</xdr:col>
      <xdr:colOff>647700</xdr:colOff>
      <xdr:row>327722</xdr:row>
      <xdr:rowOff>47625</xdr:rowOff>
    </xdr:to>
    <xdr:pic>
      <xdr:nvPicPr>
        <xdr:cNvPr id="411" name="Ink 42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637460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6660</xdr:col>
      <xdr:colOff>952500</xdr:colOff>
      <xdr:row>393253</xdr:row>
      <xdr:rowOff>66675</xdr:rowOff>
    </xdr:from>
    <xdr:to>
      <xdr:col>6661</xdr:col>
      <xdr:colOff>647700</xdr:colOff>
      <xdr:row>393258</xdr:row>
      <xdr:rowOff>47625</xdr:rowOff>
    </xdr:to>
    <xdr:pic>
      <xdr:nvPicPr>
        <xdr:cNvPr id="412" name="Ink 42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637460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6660</xdr:col>
      <xdr:colOff>952500</xdr:colOff>
      <xdr:row>458789</xdr:row>
      <xdr:rowOff>66675</xdr:rowOff>
    </xdr:from>
    <xdr:to>
      <xdr:col>6661</xdr:col>
      <xdr:colOff>647700</xdr:colOff>
      <xdr:row>458794</xdr:row>
      <xdr:rowOff>47625</xdr:rowOff>
    </xdr:to>
    <xdr:pic>
      <xdr:nvPicPr>
        <xdr:cNvPr id="413" name="Ink 42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637460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6660</xdr:col>
      <xdr:colOff>952500</xdr:colOff>
      <xdr:row>524325</xdr:row>
      <xdr:rowOff>66675</xdr:rowOff>
    </xdr:from>
    <xdr:to>
      <xdr:col>6661</xdr:col>
      <xdr:colOff>647700</xdr:colOff>
      <xdr:row>524330</xdr:row>
      <xdr:rowOff>47625</xdr:rowOff>
    </xdr:to>
    <xdr:pic>
      <xdr:nvPicPr>
        <xdr:cNvPr id="414" name="Ink 42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637460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6660</xdr:col>
      <xdr:colOff>952500</xdr:colOff>
      <xdr:row>589861</xdr:row>
      <xdr:rowOff>66675</xdr:rowOff>
    </xdr:from>
    <xdr:to>
      <xdr:col>6661</xdr:col>
      <xdr:colOff>647700</xdr:colOff>
      <xdr:row>589866</xdr:row>
      <xdr:rowOff>47625</xdr:rowOff>
    </xdr:to>
    <xdr:pic>
      <xdr:nvPicPr>
        <xdr:cNvPr id="415" name="Ink 42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637460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6660</xdr:col>
      <xdr:colOff>952500</xdr:colOff>
      <xdr:row>655397</xdr:row>
      <xdr:rowOff>66675</xdr:rowOff>
    </xdr:from>
    <xdr:to>
      <xdr:col>6661</xdr:col>
      <xdr:colOff>647700</xdr:colOff>
      <xdr:row>655402</xdr:row>
      <xdr:rowOff>47625</xdr:rowOff>
    </xdr:to>
    <xdr:pic>
      <xdr:nvPicPr>
        <xdr:cNvPr id="416" name="Ink 42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637460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6660</xdr:col>
      <xdr:colOff>952500</xdr:colOff>
      <xdr:row>720933</xdr:row>
      <xdr:rowOff>66675</xdr:rowOff>
    </xdr:from>
    <xdr:to>
      <xdr:col>6661</xdr:col>
      <xdr:colOff>647700</xdr:colOff>
      <xdr:row>720938</xdr:row>
      <xdr:rowOff>47625</xdr:rowOff>
    </xdr:to>
    <xdr:pic>
      <xdr:nvPicPr>
        <xdr:cNvPr id="417" name="Ink 42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637460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6660</xdr:col>
      <xdr:colOff>952500</xdr:colOff>
      <xdr:row>786469</xdr:row>
      <xdr:rowOff>66675</xdr:rowOff>
    </xdr:from>
    <xdr:to>
      <xdr:col>6661</xdr:col>
      <xdr:colOff>647700</xdr:colOff>
      <xdr:row>786474</xdr:row>
      <xdr:rowOff>47625</xdr:rowOff>
    </xdr:to>
    <xdr:pic>
      <xdr:nvPicPr>
        <xdr:cNvPr id="418" name="Ink 42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637460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6660</xdr:col>
      <xdr:colOff>952500</xdr:colOff>
      <xdr:row>852005</xdr:row>
      <xdr:rowOff>66675</xdr:rowOff>
    </xdr:from>
    <xdr:to>
      <xdr:col>6661</xdr:col>
      <xdr:colOff>647700</xdr:colOff>
      <xdr:row>852010</xdr:row>
      <xdr:rowOff>47625</xdr:rowOff>
    </xdr:to>
    <xdr:pic>
      <xdr:nvPicPr>
        <xdr:cNvPr id="419" name="Ink 43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637460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6660</xdr:col>
      <xdr:colOff>952500</xdr:colOff>
      <xdr:row>917541</xdr:row>
      <xdr:rowOff>66675</xdr:rowOff>
    </xdr:from>
    <xdr:to>
      <xdr:col>6661</xdr:col>
      <xdr:colOff>647700</xdr:colOff>
      <xdr:row>917546</xdr:row>
      <xdr:rowOff>47625</xdr:rowOff>
    </xdr:to>
    <xdr:pic>
      <xdr:nvPicPr>
        <xdr:cNvPr id="420" name="Ink 43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637460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6660</xdr:col>
      <xdr:colOff>952500</xdr:colOff>
      <xdr:row>983077</xdr:row>
      <xdr:rowOff>66675</xdr:rowOff>
    </xdr:from>
    <xdr:to>
      <xdr:col>6661</xdr:col>
      <xdr:colOff>647700</xdr:colOff>
      <xdr:row>983082</xdr:row>
      <xdr:rowOff>47625</xdr:rowOff>
    </xdr:to>
    <xdr:pic>
      <xdr:nvPicPr>
        <xdr:cNvPr id="421" name="Ink 43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637460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6916</xdr:col>
      <xdr:colOff>952500</xdr:colOff>
      <xdr:row>41</xdr:row>
      <xdr:rowOff>0</xdr:rowOff>
    </xdr:from>
    <xdr:to>
      <xdr:col>6917</xdr:col>
      <xdr:colOff>647700</xdr:colOff>
      <xdr:row>42</xdr:row>
      <xdr:rowOff>47625</xdr:rowOff>
    </xdr:to>
    <xdr:pic>
      <xdr:nvPicPr>
        <xdr:cNvPr id="422" name="Ink 43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98036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6916</xdr:col>
      <xdr:colOff>952500</xdr:colOff>
      <xdr:row>65573</xdr:row>
      <xdr:rowOff>66675</xdr:rowOff>
    </xdr:from>
    <xdr:to>
      <xdr:col>6917</xdr:col>
      <xdr:colOff>647700</xdr:colOff>
      <xdr:row>65578</xdr:row>
      <xdr:rowOff>47625</xdr:rowOff>
    </xdr:to>
    <xdr:pic>
      <xdr:nvPicPr>
        <xdr:cNvPr id="423" name="Ink 43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198036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6916</xdr:col>
      <xdr:colOff>952500</xdr:colOff>
      <xdr:row>131109</xdr:row>
      <xdr:rowOff>66675</xdr:rowOff>
    </xdr:from>
    <xdr:to>
      <xdr:col>6917</xdr:col>
      <xdr:colOff>647700</xdr:colOff>
      <xdr:row>131114</xdr:row>
      <xdr:rowOff>47625</xdr:rowOff>
    </xdr:to>
    <xdr:pic>
      <xdr:nvPicPr>
        <xdr:cNvPr id="424" name="Ink 43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198036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6916</xdr:col>
      <xdr:colOff>952500</xdr:colOff>
      <xdr:row>196645</xdr:row>
      <xdr:rowOff>66675</xdr:rowOff>
    </xdr:from>
    <xdr:to>
      <xdr:col>6917</xdr:col>
      <xdr:colOff>647700</xdr:colOff>
      <xdr:row>196650</xdr:row>
      <xdr:rowOff>47625</xdr:rowOff>
    </xdr:to>
    <xdr:pic>
      <xdr:nvPicPr>
        <xdr:cNvPr id="425" name="Ink 43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198036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6916</xdr:col>
      <xdr:colOff>952500</xdr:colOff>
      <xdr:row>262181</xdr:row>
      <xdr:rowOff>66675</xdr:rowOff>
    </xdr:from>
    <xdr:to>
      <xdr:col>6917</xdr:col>
      <xdr:colOff>647700</xdr:colOff>
      <xdr:row>262186</xdr:row>
      <xdr:rowOff>47625</xdr:rowOff>
    </xdr:to>
    <xdr:pic>
      <xdr:nvPicPr>
        <xdr:cNvPr id="426" name="Ink 43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198036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6916</xdr:col>
      <xdr:colOff>952500</xdr:colOff>
      <xdr:row>327717</xdr:row>
      <xdr:rowOff>66675</xdr:rowOff>
    </xdr:from>
    <xdr:to>
      <xdr:col>6917</xdr:col>
      <xdr:colOff>647700</xdr:colOff>
      <xdr:row>327722</xdr:row>
      <xdr:rowOff>47625</xdr:rowOff>
    </xdr:to>
    <xdr:pic>
      <xdr:nvPicPr>
        <xdr:cNvPr id="427" name="Ink 43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198036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6916</xdr:col>
      <xdr:colOff>952500</xdr:colOff>
      <xdr:row>393253</xdr:row>
      <xdr:rowOff>66675</xdr:rowOff>
    </xdr:from>
    <xdr:to>
      <xdr:col>6917</xdr:col>
      <xdr:colOff>647700</xdr:colOff>
      <xdr:row>393258</xdr:row>
      <xdr:rowOff>47625</xdr:rowOff>
    </xdr:to>
    <xdr:pic>
      <xdr:nvPicPr>
        <xdr:cNvPr id="428" name="Ink 43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198036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6916</xdr:col>
      <xdr:colOff>952500</xdr:colOff>
      <xdr:row>458789</xdr:row>
      <xdr:rowOff>66675</xdr:rowOff>
    </xdr:from>
    <xdr:to>
      <xdr:col>6917</xdr:col>
      <xdr:colOff>647700</xdr:colOff>
      <xdr:row>458794</xdr:row>
      <xdr:rowOff>47625</xdr:rowOff>
    </xdr:to>
    <xdr:pic>
      <xdr:nvPicPr>
        <xdr:cNvPr id="429" name="Ink 44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198036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6916</xdr:col>
      <xdr:colOff>952500</xdr:colOff>
      <xdr:row>524325</xdr:row>
      <xdr:rowOff>66675</xdr:rowOff>
    </xdr:from>
    <xdr:to>
      <xdr:col>6917</xdr:col>
      <xdr:colOff>647700</xdr:colOff>
      <xdr:row>524330</xdr:row>
      <xdr:rowOff>47625</xdr:rowOff>
    </xdr:to>
    <xdr:pic>
      <xdr:nvPicPr>
        <xdr:cNvPr id="430" name="Ink 44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198036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6916</xdr:col>
      <xdr:colOff>952500</xdr:colOff>
      <xdr:row>589861</xdr:row>
      <xdr:rowOff>66675</xdr:rowOff>
    </xdr:from>
    <xdr:to>
      <xdr:col>6917</xdr:col>
      <xdr:colOff>647700</xdr:colOff>
      <xdr:row>589866</xdr:row>
      <xdr:rowOff>47625</xdr:rowOff>
    </xdr:to>
    <xdr:pic>
      <xdr:nvPicPr>
        <xdr:cNvPr id="431" name="Ink 44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198036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6916</xdr:col>
      <xdr:colOff>952500</xdr:colOff>
      <xdr:row>655397</xdr:row>
      <xdr:rowOff>66675</xdr:rowOff>
    </xdr:from>
    <xdr:to>
      <xdr:col>6917</xdr:col>
      <xdr:colOff>647700</xdr:colOff>
      <xdr:row>655402</xdr:row>
      <xdr:rowOff>47625</xdr:rowOff>
    </xdr:to>
    <xdr:pic>
      <xdr:nvPicPr>
        <xdr:cNvPr id="432" name="Ink 44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198036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6916</xdr:col>
      <xdr:colOff>952500</xdr:colOff>
      <xdr:row>720933</xdr:row>
      <xdr:rowOff>66675</xdr:rowOff>
    </xdr:from>
    <xdr:to>
      <xdr:col>6917</xdr:col>
      <xdr:colOff>647700</xdr:colOff>
      <xdr:row>720938</xdr:row>
      <xdr:rowOff>47625</xdr:rowOff>
    </xdr:to>
    <xdr:pic>
      <xdr:nvPicPr>
        <xdr:cNvPr id="433" name="Ink 44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198036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6916</xdr:col>
      <xdr:colOff>952500</xdr:colOff>
      <xdr:row>786469</xdr:row>
      <xdr:rowOff>66675</xdr:rowOff>
    </xdr:from>
    <xdr:to>
      <xdr:col>6917</xdr:col>
      <xdr:colOff>647700</xdr:colOff>
      <xdr:row>786474</xdr:row>
      <xdr:rowOff>47625</xdr:rowOff>
    </xdr:to>
    <xdr:pic>
      <xdr:nvPicPr>
        <xdr:cNvPr id="434" name="Ink 44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198036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6916</xdr:col>
      <xdr:colOff>952500</xdr:colOff>
      <xdr:row>852005</xdr:row>
      <xdr:rowOff>66675</xdr:rowOff>
    </xdr:from>
    <xdr:to>
      <xdr:col>6917</xdr:col>
      <xdr:colOff>647700</xdr:colOff>
      <xdr:row>852010</xdr:row>
      <xdr:rowOff>47625</xdr:rowOff>
    </xdr:to>
    <xdr:pic>
      <xdr:nvPicPr>
        <xdr:cNvPr id="435" name="Ink 44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198036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6916</xdr:col>
      <xdr:colOff>952500</xdr:colOff>
      <xdr:row>917541</xdr:row>
      <xdr:rowOff>66675</xdr:rowOff>
    </xdr:from>
    <xdr:to>
      <xdr:col>6917</xdr:col>
      <xdr:colOff>647700</xdr:colOff>
      <xdr:row>917546</xdr:row>
      <xdr:rowOff>47625</xdr:rowOff>
    </xdr:to>
    <xdr:pic>
      <xdr:nvPicPr>
        <xdr:cNvPr id="436" name="Ink 44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198036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6916</xdr:col>
      <xdr:colOff>952500</xdr:colOff>
      <xdr:row>983077</xdr:row>
      <xdr:rowOff>66675</xdr:rowOff>
    </xdr:from>
    <xdr:to>
      <xdr:col>6917</xdr:col>
      <xdr:colOff>647700</xdr:colOff>
      <xdr:row>983082</xdr:row>
      <xdr:rowOff>47625</xdr:rowOff>
    </xdr:to>
    <xdr:pic>
      <xdr:nvPicPr>
        <xdr:cNvPr id="437" name="Ink 44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198036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7172</xdr:col>
      <xdr:colOff>952500</xdr:colOff>
      <xdr:row>41</xdr:row>
      <xdr:rowOff>0</xdr:rowOff>
    </xdr:from>
    <xdr:to>
      <xdr:col>7173</xdr:col>
      <xdr:colOff>647700</xdr:colOff>
      <xdr:row>42</xdr:row>
      <xdr:rowOff>47625</xdr:rowOff>
    </xdr:to>
    <xdr:pic>
      <xdr:nvPicPr>
        <xdr:cNvPr id="438" name="Ink 44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758612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7172</xdr:col>
      <xdr:colOff>952500</xdr:colOff>
      <xdr:row>65573</xdr:row>
      <xdr:rowOff>66675</xdr:rowOff>
    </xdr:from>
    <xdr:to>
      <xdr:col>7173</xdr:col>
      <xdr:colOff>647700</xdr:colOff>
      <xdr:row>65578</xdr:row>
      <xdr:rowOff>47625</xdr:rowOff>
    </xdr:to>
    <xdr:pic>
      <xdr:nvPicPr>
        <xdr:cNvPr id="439" name="Ink 45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758612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7172</xdr:col>
      <xdr:colOff>952500</xdr:colOff>
      <xdr:row>131109</xdr:row>
      <xdr:rowOff>66675</xdr:rowOff>
    </xdr:from>
    <xdr:to>
      <xdr:col>7173</xdr:col>
      <xdr:colOff>647700</xdr:colOff>
      <xdr:row>131114</xdr:row>
      <xdr:rowOff>47625</xdr:rowOff>
    </xdr:to>
    <xdr:pic>
      <xdr:nvPicPr>
        <xdr:cNvPr id="440" name="Ink 45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758612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7172</xdr:col>
      <xdr:colOff>952500</xdr:colOff>
      <xdr:row>196645</xdr:row>
      <xdr:rowOff>66675</xdr:rowOff>
    </xdr:from>
    <xdr:to>
      <xdr:col>7173</xdr:col>
      <xdr:colOff>647700</xdr:colOff>
      <xdr:row>196650</xdr:row>
      <xdr:rowOff>47625</xdr:rowOff>
    </xdr:to>
    <xdr:pic>
      <xdr:nvPicPr>
        <xdr:cNvPr id="441" name="Ink 45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758612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7172</xdr:col>
      <xdr:colOff>952500</xdr:colOff>
      <xdr:row>262181</xdr:row>
      <xdr:rowOff>66675</xdr:rowOff>
    </xdr:from>
    <xdr:to>
      <xdr:col>7173</xdr:col>
      <xdr:colOff>647700</xdr:colOff>
      <xdr:row>262186</xdr:row>
      <xdr:rowOff>47625</xdr:rowOff>
    </xdr:to>
    <xdr:pic>
      <xdr:nvPicPr>
        <xdr:cNvPr id="442" name="Ink 45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758612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7172</xdr:col>
      <xdr:colOff>952500</xdr:colOff>
      <xdr:row>327717</xdr:row>
      <xdr:rowOff>66675</xdr:rowOff>
    </xdr:from>
    <xdr:to>
      <xdr:col>7173</xdr:col>
      <xdr:colOff>647700</xdr:colOff>
      <xdr:row>327722</xdr:row>
      <xdr:rowOff>47625</xdr:rowOff>
    </xdr:to>
    <xdr:pic>
      <xdr:nvPicPr>
        <xdr:cNvPr id="443" name="Ink 45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758612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7172</xdr:col>
      <xdr:colOff>952500</xdr:colOff>
      <xdr:row>393253</xdr:row>
      <xdr:rowOff>66675</xdr:rowOff>
    </xdr:from>
    <xdr:to>
      <xdr:col>7173</xdr:col>
      <xdr:colOff>647700</xdr:colOff>
      <xdr:row>393258</xdr:row>
      <xdr:rowOff>47625</xdr:rowOff>
    </xdr:to>
    <xdr:pic>
      <xdr:nvPicPr>
        <xdr:cNvPr id="444" name="Ink 45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758612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7172</xdr:col>
      <xdr:colOff>952500</xdr:colOff>
      <xdr:row>458789</xdr:row>
      <xdr:rowOff>66675</xdr:rowOff>
    </xdr:from>
    <xdr:to>
      <xdr:col>7173</xdr:col>
      <xdr:colOff>647700</xdr:colOff>
      <xdr:row>458794</xdr:row>
      <xdr:rowOff>47625</xdr:rowOff>
    </xdr:to>
    <xdr:pic>
      <xdr:nvPicPr>
        <xdr:cNvPr id="445" name="Ink 45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758612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7172</xdr:col>
      <xdr:colOff>952500</xdr:colOff>
      <xdr:row>524325</xdr:row>
      <xdr:rowOff>66675</xdr:rowOff>
    </xdr:from>
    <xdr:to>
      <xdr:col>7173</xdr:col>
      <xdr:colOff>647700</xdr:colOff>
      <xdr:row>524330</xdr:row>
      <xdr:rowOff>47625</xdr:rowOff>
    </xdr:to>
    <xdr:pic>
      <xdr:nvPicPr>
        <xdr:cNvPr id="446" name="Ink 45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758612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7172</xdr:col>
      <xdr:colOff>952500</xdr:colOff>
      <xdr:row>589861</xdr:row>
      <xdr:rowOff>66675</xdr:rowOff>
    </xdr:from>
    <xdr:to>
      <xdr:col>7173</xdr:col>
      <xdr:colOff>647700</xdr:colOff>
      <xdr:row>589866</xdr:row>
      <xdr:rowOff>47625</xdr:rowOff>
    </xdr:to>
    <xdr:pic>
      <xdr:nvPicPr>
        <xdr:cNvPr id="447" name="Ink 45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758612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7172</xdr:col>
      <xdr:colOff>952500</xdr:colOff>
      <xdr:row>655397</xdr:row>
      <xdr:rowOff>66675</xdr:rowOff>
    </xdr:from>
    <xdr:to>
      <xdr:col>7173</xdr:col>
      <xdr:colOff>647700</xdr:colOff>
      <xdr:row>655402</xdr:row>
      <xdr:rowOff>47625</xdr:rowOff>
    </xdr:to>
    <xdr:pic>
      <xdr:nvPicPr>
        <xdr:cNvPr id="448" name="Ink 45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758612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7172</xdr:col>
      <xdr:colOff>952500</xdr:colOff>
      <xdr:row>720933</xdr:row>
      <xdr:rowOff>66675</xdr:rowOff>
    </xdr:from>
    <xdr:to>
      <xdr:col>7173</xdr:col>
      <xdr:colOff>647700</xdr:colOff>
      <xdr:row>720938</xdr:row>
      <xdr:rowOff>47625</xdr:rowOff>
    </xdr:to>
    <xdr:pic>
      <xdr:nvPicPr>
        <xdr:cNvPr id="449" name="Ink 46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758612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7172</xdr:col>
      <xdr:colOff>952500</xdr:colOff>
      <xdr:row>786469</xdr:row>
      <xdr:rowOff>66675</xdr:rowOff>
    </xdr:from>
    <xdr:to>
      <xdr:col>7173</xdr:col>
      <xdr:colOff>647700</xdr:colOff>
      <xdr:row>786474</xdr:row>
      <xdr:rowOff>47625</xdr:rowOff>
    </xdr:to>
    <xdr:pic>
      <xdr:nvPicPr>
        <xdr:cNvPr id="450" name="Ink 46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758612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7172</xdr:col>
      <xdr:colOff>952500</xdr:colOff>
      <xdr:row>852005</xdr:row>
      <xdr:rowOff>66675</xdr:rowOff>
    </xdr:from>
    <xdr:to>
      <xdr:col>7173</xdr:col>
      <xdr:colOff>647700</xdr:colOff>
      <xdr:row>852010</xdr:row>
      <xdr:rowOff>47625</xdr:rowOff>
    </xdr:to>
    <xdr:pic>
      <xdr:nvPicPr>
        <xdr:cNvPr id="451" name="Ink 46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758612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7172</xdr:col>
      <xdr:colOff>952500</xdr:colOff>
      <xdr:row>917541</xdr:row>
      <xdr:rowOff>66675</xdr:rowOff>
    </xdr:from>
    <xdr:to>
      <xdr:col>7173</xdr:col>
      <xdr:colOff>647700</xdr:colOff>
      <xdr:row>917546</xdr:row>
      <xdr:rowOff>47625</xdr:rowOff>
    </xdr:to>
    <xdr:pic>
      <xdr:nvPicPr>
        <xdr:cNvPr id="452" name="Ink 46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758612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7172</xdr:col>
      <xdr:colOff>952500</xdr:colOff>
      <xdr:row>983077</xdr:row>
      <xdr:rowOff>66675</xdr:rowOff>
    </xdr:from>
    <xdr:to>
      <xdr:col>7173</xdr:col>
      <xdr:colOff>647700</xdr:colOff>
      <xdr:row>983082</xdr:row>
      <xdr:rowOff>47625</xdr:rowOff>
    </xdr:to>
    <xdr:pic>
      <xdr:nvPicPr>
        <xdr:cNvPr id="453" name="Ink 46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758612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7428</xdr:col>
      <xdr:colOff>952500</xdr:colOff>
      <xdr:row>41</xdr:row>
      <xdr:rowOff>0</xdr:rowOff>
    </xdr:from>
    <xdr:to>
      <xdr:col>7429</xdr:col>
      <xdr:colOff>647700</xdr:colOff>
      <xdr:row>42</xdr:row>
      <xdr:rowOff>47625</xdr:rowOff>
    </xdr:to>
    <xdr:pic>
      <xdr:nvPicPr>
        <xdr:cNvPr id="454" name="Ink 46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319188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7428</xdr:col>
      <xdr:colOff>952500</xdr:colOff>
      <xdr:row>65573</xdr:row>
      <xdr:rowOff>66675</xdr:rowOff>
    </xdr:from>
    <xdr:to>
      <xdr:col>7429</xdr:col>
      <xdr:colOff>647700</xdr:colOff>
      <xdr:row>65578</xdr:row>
      <xdr:rowOff>47625</xdr:rowOff>
    </xdr:to>
    <xdr:pic>
      <xdr:nvPicPr>
        <xdr:cNvPr id="455" name="Ink 46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319188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7428</xdr:col>
      <xdr:colOff>952500</xdr:colOff>
      <xdr:row>131109</xdr:row>
      <xdr:rowOff>66675</xdr:rowOff>
    </xdr:from>
    <xdr:to>
      <xdr:col>7429</xdr:col>
      <xdr:colOff>647700</xdr:colOff>
      <xdr:row>131114</xdr:row>
      <xdr:rowOff>47625</xdr:rowOff>
    </xdr:to>
    <xdr:pic>
      <xdr:nvPicPr>
        <xdr:cNvPr id="456" name="Ink 46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319188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7428</xdr:col>
      <xdr:colOff>952500</xdr:colOff>
      <xdr:row>196645</xdr:row>
      <xdr:rowOff>66675</xdr:rowOff>
    </xdr:from>
    <xdr:to>
      <xdr:col>7429</xdr:col>
      <xdr:colOff>647700</xdr:colOff>
      <xdr:row>196650</xdr:row>
      <xdr:rowOff>47625</xdr:rowOff>
    </xdr:to>
    <xdr:pic>
      <xdr:nvPicPr>
        <xdr:cNvPr id="457" name="Ink 46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319188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7428</xdr:col>
      <xdr:colOff>952500</xdr:colOff>
      <xdr:row>262181</xdr:row>
      <xdr:rowOff>66675</xdr:rowOff>
    </xdr:from>
    <xdr:to>
      <xdr:col>7429</xdr:col>
      <xdr:colOff>647700</xdr:colOff>
      <xdr:row>262186</xdr:row>
      <xdr:rowOff>47625</xdr:rowOff>
    </xdr:to>
    <xdr:pic>
      <xdr:nvPicPr>
        <xdr:cNvPr id="458" name="Ink 46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319188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7428</xdr:col>
      <xdr:colOff>952500</xdr:colOff>
      <xdr:row>327717</xdr:row>
      <xdr:rowOff>66675</xdr:rowOff>
    </xdr:from>
    <xdr:to>
      <xdr:col>7429</xdr:col>
      <xdr:colOff>647700</xdr:colOff>
      <xdr:row>327722</xdr:row>
      <xdr:rowOff>47625</xdr:rowOff>
    </xdr:to>
    <xdr:pic>
      <xdr:nvPicPr>
        <xdr:cNvPr id="459" name="Ink 47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319188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7428</xdr:col>
      <xdr:colOff>952500</xdr:colOff>
      <xdr:row>393253</xdr:row>
      <xdr:rowOff>66675</xdr:rowOff>
    </xdr:from>
    <xdr:to>
      <xdr:col>7429</xdr:col>
      <xdr:colOff>647700</xdr:colOff>
      <xdr:row>393258</xdr:row>
      <xdr:rowOff>47625</xdr:rowOff>
    </xdr:to>
    <xdr:pic>
      <xdr:nvPicPr>
        <xdr:cNvPr id="460" name="Ink 47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319188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7428</xdr:col>
      <xdr:colOff>952500</xdr:colOff>
      <xdr:row>458789</xdr:row>
      <xdr:rowOff>66675</xdr:rowOff>
    </xdr:from>
    <xdr:to>
      <xdr:col>7429</xdr:col>
      <xdr:colOff>647700</xdr:colOff>
      <xdr:row>458794</xdr:row>
      <xdr:rowOff>47625</xdr:rowOff>
    </xdr:to>
    <xdr:pic>
      <xdr:nvPicPr>
        <xdr:cNvPr id="461" name="Ink 47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319188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7428</xdr:col>
      <xdr:colOff>952500</xdr:colOff>
      <xdr:row>524325</xdr:row>
      <xdr:rowOff>66675</xdr:rowOff>
    </xdr:from>
    <xdr:to>
      <xdr:col>7429</xdr:col>
      <xdr:colOff>647700</xdr:colOff>
      <xdr:row>524330</xdr:row>
      <xdr:rowOff>47625</xdr:rowOff>
    </xdr:to>
    <xdr:pic>
      <xdr:nvPicPr>
        <xdr:cNvPr id="462" name="Ink 47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319188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7428</xdr:col>
      <xdr:colOff>952500</xdr:colOff>
      <xdr:row>589861</xdr:row>
      <xdr:rowOff>66675</xdr:rowOff>
    </xdr:from>
    <xdr:to>
      <xdr:col>7429</xdr:col>
      <xdr:colOff>647700</xdr:colOff>
      <xdr:row>589866</xdr:row>
      <xdr:rowOff>47625</xdr:rowOff>
    </xdr:to>
    <xdr:pic>
      <xdr:nvPicPr>
        <xdr:cNvPr id="463" name="Ink 47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319188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7428</xdr:col>
      <xdr:colOff>952500</xdr:colOff>
      <xdr:row>655397</xdr:row>
      <xdr:rowOff>66675</xdr:rowOff>
    </xdr:from>
    <xdr:to>
      <xdr:col>7429</xdr:col>
      <xdr:colOff>647700</xdr:colOff>
      <xdr:row>655402</xdr:row>
      <xdr:rowOff>47625</xdr:rowOff>
    </xdr:to>
    <xdr:pic>
      <xdr:nvPicPr>
        <xdr:cNvPr id="464" name="Ink 47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319188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7428</xdr:col>
      <xdr:colOff>952500</xdr:colOff>
      <xdr:row>720933</xdr:row>
      <xdr:rowOff>66675</xdr:rowOff>
    </xdr:from>
    <xdr:to>
      <xdr:col>7429</xdr:col>
      <xdr:colOff>647700</xdr:colOff>
      <xdr:row>720938</xdr:row>
      <xdr:rowOff>47625</xdr:rowOff>
    </xdr:to>
    <xdr:pic>
      <xdr:nvPicPr>
        <xdr:cNvPr id="465" name="Ink 47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319188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7428</xdr:col>
      <xdr:colOff>952500</xdr:colOff>
      <xdr:row>786469</xdr:row>
      <xdr:rowOff>66675</xdr:rowOff>
    </xdr:from>
    <xdr:to>
      <xdr:col>7429</xdr:col>
      <xdr:colOff>647700</xdr:colOff>
      <xdr:row>786474</xdr:row>
      <xdr:rowOff>47625</xdr:rowOff>
    </xdr:to>
    <xdr:pic>
      <xdr:nvPicPr>
        <xdr:cNvPr id="466" name="Ink 47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319188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7428</xdr:col>
      <xdr:colOff>952500</xdr:colOff>
      <xdr:row>852005</xdr:row>
      <xdr:rowOff>66675</xdr:rowOff>
    </xdr:from>
    <xdr:to>
      <xdr:col>7429</xdr:col>
      <xdr:colOff>647700</xdr:colOff>
      <xdr:row>852010</xdr:row>
      <xdr:rowOff>47625</xdr:rowOff>
    </xdr:to>
    <xdr:pic>
      <xdr:nvPicPr>
        <xdr:cNvPr id="467" name="Ink 47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319188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7428</xdr:col>
      <xdr:colOff>952500</xdr:colOff>
      <xdr:row>917541</xdr:row>
      <xdr:rowOff>66675</xdr:rowOff>
    </xdr:from>
    <xdr:to>
      <xdr:col>7429</xdr:col>
      <xdr:colOff>647700</xdr:colOff>
      <xdr:row>917546</xdr:row>
      <xdr:rowOff>47625</xdr:rowOff>
    </xdr:to>
    <xdr:pic>
      <xdr:nvPicPr>
        <xdr:cNvPr id="468" name="Ink 47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319188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7428</xdr:col>
      <xdr:colOff>952500</xdr:colOff>
      <xdr:row>983077</xdr:row>
      <xdr:rowOff>66675</xdr:rowOff>
    </xdr:from>
    <xdr:to>
      <xdr:col>7429</xdr:col>
      <xdr:colOff>647700</xdr:colOff>
      <xdr:row>983082</xdr:row>
      <xdr:rowOff>47625</xdr:rowOff>
    </xdr:to>
    <xdr:pic>
      <xdr:nvPicPr>
        <xdr:cNvPr id="469" name="Ink 48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319188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7684</xdr:col>
      <xdr:colOff>952500</xdr:colOff>
      <xdr:row>41</xdr:row>
      <xdr:rowOff>0</xdr:rowOff>
    </xdr:from>
    <xdr:to>
      <xdr:col>7685</xdr:col>
      <xdr:colOff>647700</xdr:colOff>
      <xdr:row>42</xdr:row>
      <xdr:rowOff>47625</xdr:rowOff>
    </xdr:to>
    <xdr:pic>
      <xdr:nvPicPr>
        <xdr:cNvPr id="470" name="Ink 48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879764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7684</xdr:col>
      <xdr:colOff>952500</xdr:colOff>
      <xdr:row>65573</xdr:row>
      <xdr:rowOff>66675</xdr:rowOff>
    </xdr:from>
    <xdr:to>
      <xdr:col>7685</xdr:col>
      <xdr:colOff>647700</xdr:colOff>
      <xdr:row>65578</xdr:row>
      <xdr:rowOff>47625</xdr:rowOff>
    </xdr:to>
    <xdr:pic>
      <xdr:nvPicPr>
        <xdr:cNvPr id="471" name="Ink 48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879764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7684</xdr:col>
      <xdr:colOff>952500</xdr:colOff>
      <xdr:row>131109</xdr:row>
      <xdr:rowOff>66675</xdr:rowOff>
    </xdr:from>
    <xdr:to>
      <xdr:col>7685</xdr:col>
      <xdr:colOff>647700</xdr:colOff>
      <xdr:row>131114</xdr:row>
      <xdr:rowOff>47625</xdr:rowOff>
    </xdr:to>
    <xdr:pic>
      <xdr:nvPicPr>
        <xdr:cNvPr id="472" name="Ink 48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879764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7684</xdr:col>
      <xdr:colOff>952500</xdr:colOff>
      <xdr:row>196645</xdr:row>
      <xdr:rowOff>66675</xdr:rowOff>
    </xdr:from>
    <xdr:to>
      <xdr:col>7685</xdr:col>
      <xdr:colOff>647700</xdr:colOff>
      <xdr:row>196650</xdr:row>
      <xdr:rowOff>47625</xdr:rowOff>
    </xdr:to>
    <xdr:pic>
      <xdr:nvPicPr>
        <xdr:cNvPr id="473" name="Ink 48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879764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7684</xdr:col>
      <xdr:colOff>952500</xdr:colOff>
      <xdr:row>262181</xdr:row>
      <xdr:rowOff>66675</xdr:rowOff>
    </xdr:from>
    <xdr:to>
      <xdr:col>7685</xdr:col>
      <xdr:colOff>647700</xdr:colOff>
      <xdr:row>262186</xdr:row>
      <xdr:rowOff>47625</xdr:rowOff>
    </xdr:to>
    <xdr:pic>
      <xdr:nvPicPr>
        <xdr:cNvPr id="474" name="Ink 48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879764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7684</xdr:col>
      <xdr:colOff>952500</xdr:colOff>
      <xdr:row>327717</xdr:row>
      <xdr:rowOff>66675</xdr:rowOff>
    </xdr:from>
    <xdr:to>
      <xdr:col>7685</xdr:col>
      <xdr:colOff>647700</xdr:colOff>
      <xdr:row>327722</xdr:row>
      <xdr:rowOff>47625</xdr:rowOff>
    </xdr:to>
    <xdr:pic>
      <xdr:nvPicPr>
        <xdr:cNvPr id="475" name="Ink 48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879764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7684</xdr:col>
      <xdr:colOff>952500</xdr:colOff>
      <xdr:row>393253</xdr:row>
      <xdr:rowOff>66675</xdr:rowOff>
    </xdr:from>
    <xdr:to>
      <xdr:col>7685</xdr:col>
      <xdr:colOff>647700</xdr:colOff>
      <xdr:row>393258</xdr:row>
      <xdr:rowOff>47625</xdr:rowOff>
    </xdr:to>
    <xdr:pic>
      <xdr:nvPicPr>
        <xdr:cNvPr id="476" name="Ink 48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879764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7684</xdr:col>
      <xdr:colOff>952500</xdr:colOff>
      <xdr:row>458789</xdr:row>
      <xdr:rowOff>66675</xdr:rowOff>
    </xdr:from>
    <xdr:to>
      <xdr:col>7685</xdr:col>
      <xdr:colOff>647700</xdr:colOff>
      <xdr:row>458794</xdr:row>
      <xdr:rowOff>47625</xdr:rowOff>
    </xdr:to>
    <xdr:pic>
      <xdr:nvPicPr>
        <xdr:cNvPr id="477" name="Ink 48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879764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7684</xdr:col>
      <xdr:colOff>952500</xdr:colOff>
      <xdr:row>524325</xdr:row>
      <xdr:rowOff>66675</xdr:rowOff>
    </xdr:from>
    <xdr:to>
      <xdr:col>7685</xdr:col>
      <xdr:colOff>647700</xdr:colOff>
      <xdr:row>524330</xdr:row>
      <xdr:rowOff>47625</xdr:rowOff>
    </xdr:to>
    <xdr:pic>
      <xdr:nvPicPr>
        <xdr:cNvPr id="478" name="Ink 48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879764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7684</xdr:col>
      <xdr:colOff>952500</xdr:colOff>
      <xdr:row>589861</xdr:row>
      <xdr:rowOff>66675</xdr:rowOff>
    </xdr:from>
    <xdr:to>
      <xdr:col>7685</xdr:col>
      <xdr:colOff>647700</xdr:colOff>
      <xdr:row>589866</xdr:row>
      <xdr:rowOff>47625</xdr:rowOff>
    </xdr:to>
    <xdr:pic>
      <xdr:nvPicPr>
        <xdr:cNvPr id="479" name="Ink 49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879764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7684</xdr:col>
      <xdr:colOff>952500</xdr:colOff>
      <xdr:row>655397</xdr:row>
      <xdr:rowOff>66675</xdr:rowOff>
    </xdr:from>
    <xdr:to>
      <xdr:col>7685</xdr:col>
      <xdr:colOff>647700</xdr:colOff>
      <xdr:row>655402</xdr:row>
      <xdr:rowOff>47625</xdr:rowOff>
    </xdr:to>
    <xdr:pic>
      <xdr:nvPicPr>
        <xdr:cNvPr id="480" name="Ink 49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879764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7684</xdr:col>
      <xdr:colOff>952500</xdr:colOff>
      <xdr:row>720933</xdr:row>
      <xdr:rowOff>66675</xdr:rowOff>
    </xdr:from>
    <xdr:to>
      <xdr:col>7685</xdr:col>
      <xdr:colOff>647700</xdr:colOff>
      <xdr:row>720938</xdr:row>
      <xdr:rowOff>47625</xdr:rowOff>
    </xdr:to>
    <xdr:pic>
      <xdr:nvPicPr>
        <xdr:cNvPr id="481" name="Ink 49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879764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7684</xdr:col>
      <xdr:colOff>952500</xdr:colOff>
      <xdr:row>786469</xdr:row>
      <xdr:rowOff>66675</xdr:rowOff>
    </xdr:from>
    <xdr:to>
      <xdr:col>7685</xdr:col>
      <xdr:colOff>647700</xdr:colOff>
      <xdr:row>786474</xdr:row>
      <xdr:rowOff>47625</xdr:rowOff>
    </xdr:to>
    <xdr:pic>
      <xdr:nvPicPr>
        <xdr:cNvPr id="482" name="Ink 49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879764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7684</xdr:col>
      <xdr:colOff>952500</xdr:colOff>
      <xdr:row>852005</xdr:row>
      <xdr:rowOff>66675</xdr:rowOff>
    </xdr:from>
    <xdr:to>
      <xdr:col>7685</xdr:col>
      <xdr:colOff>647700</xdr:colOff>
      <xdr:row>852010</xdr:row>
      <xdr:rowOff>47625</xdr:rowOff>
    </xdr:to>
    <xdr:pic>
      <xdr:nvPicPr>
        <xdr:cNvPr id="483" name="Ink 49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879764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7684</xdr:col>
      <xdr:colOff>952500</xdr:colOff>
      <xdr:row>917541</xdr:row>
      <xdr:rowOff>66675</xdr:rowOff>
    </xdr:from>
    <xdr:to>
      <xdr:col>7685</xdr:col>
      <xdr:colOff>647700</xdr:colOff>
      <xdr:row>917546</xdr:row>
      <xdr:rowOff>47625</xdr:rowOff>
    </xdr:to>
    <xdr:pic>
      <xdr:nvPicPr>
        <xdr:cNvPr id="484" name="Ink 49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879764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7684</xdr:col>
      <xdr:colOff>952500</xdr:colOff>
      <xdr:row>983077</xdr:row>
      <xdr:rowOff>66675</xdr:rowOff>
    </xdr:from>
    <xdr:to>
      <xdr:col>7685</xdr:col>
      <xdr:colOff>647700</xdr:colOff>
      <xdr:row>983082</xdr:row>
      <xdr:rowOff>47625</xdr:rowOff>
    </xdr:to>
    <xdr:pic>
      <xdr:nvPicPr>
        <xdr:cNvPr id="485" name="Ink 49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879764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7940</xdr:col>
      <xdr:colOff>952500</xdr:colOff>
      <xdr:row>41</xdr:row>
      <xdr:rowOff>0</xdr:rowOff>
    </xdr:from>
    <xdr:to>
      <xdr:col>7941</xdr:col>
      <xdr:colOff>647700</xdr:colOff>
      <xdr:row>42</xdr:row>
      <xdr:rowOff>47625</xdr:rowOff>
    </xdr:to>
    <xdr:pic>
      <xdr:nvPicPr>
        <xdr:cNvPr id="486" name="Ink 49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440340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7940</xdr:col>
      <xdr:colOff>952500</xdr:colOff>
      <xdr:row>65573</xdr:row>
      <xdr:rowOff>66675</xdr:rowOff>
    </xdr:from>
    <xdr:to>
      <xdr:col>7941</xdr:col>
      <xdr:colOff>647700</xdr:colOff>
      <xdr:row>65578</xdr:row>
      <xdr:rowOff>47625</xdr:rowOff>
    </xdr:to>
    <xdr:pic>
      <xdr:nvPicPr>
        <xdr:cNvPr id="487" name="Ink 49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440340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7940</xdr:col>
      <xdr:colOff>952500</xdr:colOff>
      <xdr:row>131109</xdr:row>
      <xdr:rowOff>66675</xdr:rowOff>
    </xdr:from>
    <xdr:to>
      <xdr:col>7941</xdr:col>
      <xdr:colOff>647700</xdr:colOff>
      <xdr:row>131114</xdr:row>
      <xdr:rowOff>47625</xdr:rowOff>
    </xdr:to>
    <xdr:pic>
      <xdr:nvPicPr>
        <xdr:cNvPr id="488" name="Ink 49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440340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7940</xdr:col>
      <xdr:colOff>952500</xdr:colOff>
      <xdr:row>196645</xdr:row>
      <xdr:rowOff>66675</xdr:rowOff>
    </xdr:from>
    <xdr:to>
      <xdr:col>7941</xdr:col>
      <xdr:colOff>647700</xdr:colOff>
      <xdr:row>196650</xdr:row>
      <xdr:rowOff>47625</xdr:rowOff>
    </xdr:to>
    <xdr:pic>
      <xdr:nvPicPr>
        <xdr:cNvPr id="489" name="Ink 50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440340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7940</xdr:col>
      <xdr:colOff>952500</xdr:colOff>
      <xdr:row>262181</xdr:row>
      <xdr:rowOff>66675</xdr:rowOff>
    </xdr:from>
    <xdr:to>
      <xdr:col>7941</xdr:col>
      <xdr:colOff>647700</xdr:colOff>
      <xdr:row>262186</xdr:row>
      <xdr:rowOff>47625</xdr:rowOff>
    </xdr:to>
    <xdr:pic>
      <xdr:nvPicPr>
        <xdr:cNvPr id="490" name="Ink 50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440340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7940</xdr:col>
      <xdr:colOff>952500</xdr:colOff>
      <xdr:row>327717</xdr:row>
      <xdr:rowOff>66675</xdr:rowOff>
    </xdr:from>
    <xdr:to>
      <xdr:col>7941</xdr:col>
      <xdr:colOff>647700</xdr:colOff>
      <xdr:row>327722</xdr:row>
      <xdr:rowOff>47625</xdr:rowOff>
    </xdr:to>
    <xdr:pic>
      <xdr:nvPicPr>
        <xdr:cNvPr id="491" name="Ink 50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440340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7940</xdr:col>
      <xdr:colOff>952500</xdr:colOff>
      <xdr:row>393253</xdr:row>
      <xdr:rowOff>66675</xdr:rowOff>
    </xdr:from>
    <xdr:to>
      <xdr:col>7941</xdr:col>
      <xdr:colOff>647700</xdr:colOff>
      <xdr:row>393258</xdr:row>
      <xdr:rowOff>47625</xdr:rowOff>
    </xdr:to>
    <xdr:pic>
      <xdr:nvPicPr>
        <xdr:cNvPr id="492" name="Ink 50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440340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7940</xdr:col>
      <xdr:colOff>952500</xdr:colOff>
      <xdr:row>458789</xdr:row>
      <xdr:rowOff>66675</xdr:rowOff>
    </xdr:from>
    <xdr:to>
      <xdr:col>7941</xdr:col>
      <xdr:colOff>647700</xdr:colOff>
      <xdr:row>458794</xdr:row>
      <xdr:rowOff>47625</xdr:rowOff>
    </xdr:to>
    <xdr:pic>
      <xdr:nvPicPr>
        <xdr:cNvPr id="493" name="Ink 50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440340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7940</xdr:col>
      <xdr:colOff>952500</xdr:colOff>
      <xdr:row>524325</xdr:row>
      <xdr:rowOff>66675</xdr:rowOff>
    </xdr:from>
    <xdr:to>
      <xdr:col>7941</xdr:col>
      <xdr:colOff>647700</xdr:colOff>
      <xdr:row>524330</xdr:row>
      <xdr:rowOff>47625</xdr:rowOff>
    </xdr:to>
    <xdr:pic>
      <xdr:nvPicPr>
        <xdr:cNvPr id="494" name="Ink 50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440340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7940</xdr:col>
      <xdr:colOff>952500</xdr:colOff>
      <xdr:row>589861</xdr:row>
      <xdr:rowOff>66675</xdr:rowOff>
    </xdr:from>
    <xdr:to>
      <xdr:col>7941</xdr:col>
      <xdr:colOff>647700</xdr:colOff>
      <xdr:row>589866</xdr:row>
      <xdr:rowOff>47625</xdr:rowOff>
    </xdr:to>
    <xdr:pic>
      <xdr:nvPicPr>
        <xdr:cNvPr id="495" name="Ink 50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440340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7940</xdr:col>
      <xdr:colOff>952500</xdr:colOff>
      <xdr:row>655397</xdr:row>
      <xdr:rowOff>66675</xdr:rowOff>
    </xdr:from>
    <xdr:to>
      <xdr:col>7941</xdr:col>
      <xdr:colOff>647700</xdr:colOff>
      <xdr:row>655402</xdr:row>
      <xdr:rowOff>47625</xdr:rowOff>
    </xdr:to>
    <xdr:pic>
      <xdr:nvPicPr>
        <xdr:cNvPr id="496" name="Ink 50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440340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7940</xdr:col>
      <xdr:colOff>952500</xdr:colOff>
      <xdr:row>720933</xdr:row>
      <xdr:rowOff>66675</xdr:rowOff>
    </xdr:from>
    <xdr:to>
      <xdr:col>7941</xdr:col>
      <xdr:colOff>647700</xdr:colOff>
      <xdr:row>720938</xdr:row>
      <xdr:rowOff>47625</xdr:rowOff>
    </xdr:to>
    <xdr:pic>
      <xdr:nvPicPr>
        <xdr:cNvPr id="497" name="Ink 50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440340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7940</xdr:col>
      <xdr:colOff>952500</xdr:colOff>
      <xdr:row>786469</xdr:row>
      <xdr:rowOff>66675</xdr:rowOff>
    </xdr:from>
    <xdr:to>
      <xdr:col>7941</xdr:col>
      <xdr:colOff>647700</xdr:colOff>
      <xdr:row>786474</xdr:row>
      <xdr:rowOff>47625</xdr:rowOff>
    </xdr:to>
    <xdr:pic>
      <xdr:nvPicPr>
        <xdr:cNvPr id="498" name="Ink 50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440340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7940</xdr:col>
      <xdr:colOff>952500</xdr:colOff>
      <xdr:row>852005</xdr:row>
      <xdr:rowOff>66675</xdr:rowOff>
    </xdr:from>
    <xdr:to>
      <xdr:col>7941</xdr:col>
      <xdr:colOff>647700</xdr:colOff>
      <xdr:row>852010</xdr:row>
      <xdr:rowOff>47625</xdr:rowOff>
    </xdr:to>
    <xdr:pic>
      <xdr:nvPicPr>
        <xdr:cNvPr id="499" name="Ink 51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440340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7940</xdr:col>
      <xdr:colOff>952500</xdr:colOff>
      <xdr:row>917541</xdr:row>
      <xdr:rowOff>66675</xdr:rowOff>
    </xdr:from>
    <xdr:to>
      <xdr:col>7941</xdr:col>
      <xdr:colOff>647700</xdr:colOff>
      <xdr:row>917546</xdr:row>
      <xdr:rowOff>47625</xdr:rowOff>
    </xdr:to>
    <xdr:pic>
      <xdr:nvPicPr>
        <xdr:cNvPr id="500" name="Ink 51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440340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7940</xdr:col>
      <xdr:colOff>952500</xdr:colOff>
      <xdr:row>983077</xdr:row>
      <xdr:rowOff>66675</xdr:rowOff>
    </xdr:from>
    <xdr:to>
      <xdr:col>7941</xdr:col>
      <xdr:colOff>647700</xdr:colOff>
      <xdr:row>983082</xdr:row>
      <xdr:rowOff>47625</xdr:rowOff>
    </xdr:to>
    <xdr:pic>
      <xdr:nvPicPr>
        <xdr:cNvPr id="501" name="Ink 51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440340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8196</xdr:col>
      <xdr:colOff>952500</xdr:colOff>
      <xdr:row>41</xdr:row>
      <xdr:rowOff>0</xdr:rowOff>
    </xdr:from>
    <xdr:to>
      <xdr:col>8197</xdr:col>
      <xdr:colOff>647700</xdr:colOff>
      <xdr:row>42</xdr:row>
      <xdr:rowOff>47625</xdr:rowOff>
    </xdr:to>
    <xdr:pic>
      <xdr:nvPicPr>
        <xdr:cNvPr id="502" name="Ink 51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000916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8196</xdr:col>
      <xdr:colOff>952500</xdr:colOff>
      <xdr:row>65573</xdr:row>
      <xdr:rowOff>66675</xdr:rowOff>
    </xdr:from>
    <xdr:to>
      <xdr:col>8197</xdr:col>
      <xdr:colOff>647700</xdr:colOff>
      <xdr:row>65578</xdr:row>
      <xdr:rowOff>47625</xdr:rowOff>
    </xdr:to>
    <xdr:pic>
      <xdr:nvPicPr>
        <xdr:cNvPr id="503" name="Ink 51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000916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8196</xdr:col>
      <xdr:colOff>952500</xdr:colOff>
      <xdr:row>131109</xdr:row>
      <xdr:rowOff>66675</xdr:rowOff>
    </xdr:from>
    <xdr:to>
      <xdr:col>8197</xdr:col>
      <xdr:colOff>647700</xdr:colOff>
      <xdr:row>131114</xdr:row>
      <xdr:rowOff>47625</xdr:rowOff>
    </xdr:to>
    <xdr:pic>
      <xdr:nvPicPr>
        <xdr:cNvPr id="504" name="Ink 51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000916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8196</xdr:col>
      <xdr:colOff>952500</xdr:colOff>
      <xdr:row>196645</xdr:row>
      <xdr:rowOff>66675</xdr:rowOff>
    </xdr:from>
    <xdr:to>
      <xdr:col>8197</xdr:col>
      <xdr:colOff>647700</xdr:colOff>
      <xdr:row>196650</xdr:row>
      <xdr:rowOff>47625</xdr:rowOff>
    </xdr:to>
    <xdr:pic>
      <xdr:nvPicPr>
        <xdr:cNvPr id="505" name="Ink 51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000916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8196</xdr:col>
      <xdr:colOff>952500</xdr:colOff>
      <xdr:row>262181</xdr:row>
      <xdr:rowOff>66675</xdr:rowOff>
    </xdr:from>
    <xdr:to>
      <xdr:col>8197</xdr:col>
      <xdr:colOff>647700</xdr:colOff>
      <xdr:row>262186</xdr:row>
      <xdr:rowOff>47625</xdr:rowOff>
    </xdr:to>
    <xdr:pic>
      <xdr:nvPicPr>
        <xdr:cNvPr id="506" name="Ink 51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000916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8196</xdr:col>
      <xdr:colOff>952500</xdr:colOff>
      <xdr:row>327717</xdr:row>
      <xdr:rowOff>66675</xdr:rowOff>
    </xdr:from>
    <xdr:to>
      <xdr:col>8197</xdr:col>
      <xdr:colOff>647700</xdr:colOff>
      <xdr:row>327722</xdr:row>
      <xdr:rowOff>47625</xdr:rowOff>
    </xdr:to>
    <xdr:pic>
      <xdr:nvPicPr>
        <xdr:cNvPr id="507" name="Ink 51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000916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8196</xdr:col>
      <xdr:colOff>952500</xdr:colOff>
      <xdr:row>393253</xdr:row>
      <xdr:rowOff>66675</xdr:rowOff>
    </xdr:from>
    <xdr:to>
      <xdr:col>8197</xdr:col>
      <xdr:colOff>647700</xdr:colOff>
      <xdr:row>393258</xdr:row>
      <xdr:rowOff>47625</xdr:rowOff>
    </xdr:to>
    <xdr:pic>
      <xdr:nvPicPr>
        <xdr:cNvPr id="508" name="Ink 51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000916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8196</xdr:col>
      <xdr:colOff>952500</xdr:colOff>
      <xdr:row>458789</xdr:row>
      <xdr:rowOff>66675</xdr:rowOff>
    </xdr:from>
    <xdr:to>
      <xdr:col>8197</xdr:col>
      <xdr:colOff>647700</xdr:colOff>
      <xdr:row>458794</xdr:row>
      <xdr:rowOff>47625</xdr:rowOff>
    </xdr:to>
    <xdr:pic>
      <xdr:nvPicPr>
        <xdr:cNvPr id="509" name="Ink 52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000916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8196</xdr:col>
      <xdr:colOff>952500</xdr:colOff>
      <xdr:row>524325</xdr:row>
      <xdr:rowOff>66675</xdr:rowOff>
    </xdr:from>
    <xdr:to>
      <xdr:col>8197</xdr:col>
      <xdr:colOff>647700</xdr:colOff>
      <xdr:row>524330</xdr:row>
      <xdr:rowOff>47625</xdr:rowOff>
    </xdr:to>
    <xdr:pic>
      <xdr:nvPicPr>
        <xdr:cNvPr id="510" name="Ink 52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000916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8196</xdr:col>
      <xdr:colOff>952500</xdr:colOff>
      <xdr:row>589861</xdr:row>
      <xdr:rowOff>66675</xdr:rowOff>
    </xdr:from>
    <xdr:to>
      <xdr:col>8197</xdr:col>
      <xdr:colOff>647700</xdr:colOff>
      <xdr:row>589866</xdr:row>
      <xdr:rowOff>47625</xdr:rowOff>
    </xdr:to>
    <xdr:pic>
      <xdr:nvPicPr>
        <xdr:cNvPr id="511" name="Ink 52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000916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8196</xdr:col>
      <xdr:colOff>952500</xdr:colOff>
      <xdr:row>655397</xdr:row>
      <xdr:rowOff>66675</xdr:rowOff>
    </xdr:from>
    <xdr:to>
      <xdr:col>8197</xdr:col>
      <xdr:colOff>647700</xdr:colOff>
      <xdr:row>655402</xdr:row>
      <xdr:rowOff>47625</xdr:rowOff>
    </xdr:to>
    <xdr:pic>
      <xdr:nvPicPr>
        <xdr:cNvPr id="512" name="Ink 52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000916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8196</xdr:col>
      <xdr:colOff>952500</xdr:colOff>
      <xdr:row>720933</xdr:row>
      <xdr:rowOff>66675</xdr:rowOff>
    </xdr:from>
    <xdr:to>
      <xdr:col>8197</xdr:col>
      <xdr:colOff>647700</xdr:colOff>
      <xdr:row>720938</xdr:row>
      <xdr:rowOff>47625</xdr:rowOff>
    </xdr:to>
    <xdr:pic>
      <xdr:nvPicPr>
        <xdr:cNvPr id="513" name="Ink 52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000916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8196</xdr:col>
      <xdr:colOff>952500</xdr:colOff>
      <xdr:row>786469</xdr:row>
      <xdr:rowOff>66675</xdr:rowOff>
    </xdr:from>
    <xdr:to>
      <xdr:col>8197</xdr:col>
      <xdr:colOff>647700</xdr:colOff>
      <xdr:row>786474</xdr:row>
      <xdr:rowOff>47625</xdr:rowOff>
    </xdr:to>
    <xdr:pic>
      <xdr:nvPicPr>
        <xdr:cNvPr id="514" name="Ink 52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000916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8196</xdr:col>
      <xdr:colOff>952500</xdr:colOff>
      <xdr:row>852005</xdr:row>
      <xdr:rowOff>66675</xdr:rowOff>
    </xdr:from>
    <xdr:to>
      <xdr:col>8197</xdr:col>
      <xdr:colOff>647700</xdr:colOff>
      <xdr:row>852010</xdr:row>
      <xdr:rowOff>47625</xdr:rowOff>
    </xdr:to>
    <xdr:pic>
      <xdr:nvPicPr>
        <xdr:cNvPr id="515" name="Ink 52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000916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8196</xdr:col>
      <xdr:colOff>952500</xdr:colOff>
      <xdr:row>917541</xdr:row>
      <xdr:rowOff>66675</xdr:rowOff>
    </xdr:from>
    <xdr:to>
      <xdr:col>8197</xdr:col>
      <xdr:colOff>647700</xdr:colOff>
      <xdr:row>917546</xdr:row>
      <xdr:rowOff>47625</xdr:rowOff>
    </xdr:to>
    <xdr:pic>
      <xdr:nvPicPr>
        <xdr:cNvPr id="516" name="Ink 52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000916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8196</xdr:col>
      <xdr:colOff>952500</xdr:colOff>
      <xdr:row>983077</xdr:row>
      <xdr:rowOff>66675</xdr:rowOff>
    </xdr:from>
    <xdr:to>
      <xdr:col>8197</xdr:col>
      <xdr:colOff>647700</xdr:colOff>
      <xdr:row>983082</xdr:row>
      <xdr:rowOff>47625</xdr:rowOff>
    </xdr:to>
    <xdr:pic>
      <xdr:nvPicPr>
        <xdr:cNvPr id="517" name="Ink 52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000916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8452</xdr:col>
      <xdr:colOff>952500</xdr:colOff>
      <xdr:row>41</xdr:row>
      <xdr:rowOff>0</xdr:rowOff>
    </xdr:from>
    <xdr:to>
      <xdr:col>8453</xdr:col>
      <xdr:colOff>647700</xdr:colOff>
      <xdr:row>42</xdr:row>
      <xdr:rowOff>47625</xdr:rowOff>
    </xdr:to>
    <xdr:pic>
      <xdr:nvPicPr>
        <xdr:cNvPr id="518" name="Ink 52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561492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8452</xdr:col>
      <xdr:colOff>952500</xdr:colOff>
      <xdr:row>65573</xdr:row>
      <xdr:rowOff>66675</xdr:rowOff>
    </xdr:from>
    <xdr:to>
      <xdr:col>8453</xdr:col>
      <xdr:colOff>647700</xdr:colOff>
      <xdr:row>65578</xdr:row>
      <xdr:rowOff>47625</xdr:rowOff>
    </xdr:to>
    <xdr:pic>
      <xdr:nvPicPr>
        <xdr:cNvPr id="519" name="Ink 53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561492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8452</xdr:col>
      <xdr:colOff>952500</xdr:colOff>
      <xdr:row>131109</xdr:row>
      <xdr:rowOff>66675</xdr:rowOff>
    </xdr:from>
    <xdr:to>
      <xdr:col>8453</xdr:col>
      <xdr:colOff>647700</xdr:colOff>
      <xdr:row>131114</xdr:row>
      <xdr:rowOff>47625</xdr:rowOff>
    </xdr:to>
    <xdr:pic>
      <xdr:nvPicPr>
        <xdr:cNvPr id="520" name="Ink 53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561492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8452</xdr:col>
      <xdr:colOff>952500</xdr:colOff>
      <xdr:row>196645</xdr:row>
      <xdr:rowOff>66675</xdr:rowOff>
    </xdr:from>
    <xdr:to>
      <xdr:col>8453</xdr:col>
      <xdr:colOff>647700</xdr:colOff>
      <xdr:row>196650</xdr:row>
      <xdr:rowOff>47625</xdr:rowOff>
    </xdr:to>
    <xdr:pic>
      <xdr:nvPicPr>
        <xdr:cNvPr id="521" name="Ink 53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561492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8452</xdr:col>
      <xdr:colOff>952500</xdr:colOff>
      <xdr:row>262181</xdr:row>
      <xdr:rowOff>66675</xdr:rowOff>
    </xdr:from>
    <xdr:to>
      <xdr:col>8453</xdr:col>
      <xdr:colOff>647700</xdr:colOff>
      <xdr:row>262186</xdr:row>
      <xdr:rowOff>47625</xdr:rowOff>
    </xdr:to>
    <xdr:pic>
      <xdr:nvPicPr>
        <xdr:cNvPr id="522" name="Ink 53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561492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8452</xdr:col>
      <xdr:colOff>952500</xdr:colOff>
      <xdr:row>327717</xdr:row>
      <xdr:rowOff>66675</xdr:rowOff>
    </xdr:from>
    <xdr:to>
      <xdr:col>8453</xdr:col>
      <xdr:colOff>647700</xdr:colOff>
      <xdr:row>327722</xdr:row>
      <xdr:rowOff>47625</xdr:rowOff>
    </xdr:to>
    <xdr:pic>
      <xdr:nvPicPr>
        <xdr:cNvPr id="523" name="Ink 53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561492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8452</xdr:col>
      <xdr:colOff>952500</xdr:colOff>
      <xdr:row>393253</xdr:row>
      <xdr:rowOff>66675</xdr:rowOff>
    </xdr:from>
    <xdr:to>
      <xdr:col>8453</xdr:col>
      <xdr:colOff>647700</xdr:colOff>
      <xdr:row>393258</xdr:row>
      <xdr:rowOff>47625</xdr:rowOff>
    </xdr:to>
    <xdr:pic>
      <xdr:nvPicPr>
        <xdr:cNvPr id="524" name="Ink 53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561492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8452</xdr:col>
      <xdr:colOff>952500</xdr:colOff>
      <xdr:row>458789</xdr:row>
      <xdr:rowOff>66675</xdr:rowOff>
    </xdr:from>
    <xdr:to>
      <xdr:col>8453</xdr:col>
      <xdr:colOff>647700</xdr:colOff>
      <xdr:row>458794</xdr:row>
      <xdr:rowOff>47625</xdr:rowOff>
    </xdr:to>
    <xdr:pic>
      <xdr:nvPicPr>
        <xdr:cNvPr id="525" name="Ink 53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561492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8452</xdr:col>
      <xdr:colOff>952500</xdr:colOff>
      <xdr:row>524325</xdr:row>
      <xdr:rowOff>66675</xdr:rowOff>
    </xdr:from>
    <xdr:to>
      <xdr:col>8453</xdr:col>
      <xdr:colOff>647700</xdr:colOff>
      <xdr:row>524330</xdr:row>
      <xdr:rowOff>47625</xdr:rowOff>
    </xdr:to>
    <xdr:pic>
      <xdr:nvPicPr>
        <xdr:cNvPr id="526" name="Ink 53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561492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8452</xdr:col>
      <xdr:colOff>952500</xdr:colOff>
      <xdr:row>589861</xdr:row>
      <xdr:rowOff>66675</xdr:rowOff>
    </xdr:from>
    <xdr:to>
      <xdr:col>8453</xdr:col>
      <xdr:colOff>647700</xdr:colOff>
      <xdr:row>589866</xdr:row>
      <xdr:rowOff>47625</xdr:rowOff>
    </xdr:to>
    <xdr:pic>
      <xdr:nvPicPr>
        <xdr:cNvPr id="527" name="Ink 53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561492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8452</xdr:col>
      <xdr:colOff>952500</xdr:colOff>
      <xdr:row>655397</xdr:row>
      <xdr:rowOff>66675</xdr:rowOff>
    </xdr:from>
    <xdr:to>
      <xdr:col>8453</xdr:col>
      <xdr:colOff>647700</xdr:colOff>
      <xdr:row>655402</xdr:row>
      <xdr:rowOff>47625</xdr:rowOff>
    </xdr:to>
    <xdr:pic>
      <xdr:nvPicPr>
        <xdr:cNvPr id="528" name="Ink 53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561492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8452</xdr:col>
      <xdr:colOff>952500</xdr:colOff>
      <xdr:row>720933</xdr:row>
      <xdr:rowOff>66675</xdr:rowOff>
    </xdr:from>
    <xdr:to>
      <xdr:col>8453</xdr:col>
      <xdr:colOff>647700</xdr:colOff>
      <xdr:row>720938</xdr:row>
      <xdr:rowOff>47625</xdr:rowOff>
    </xdr:to>
    <xdr:pic>
      <xdr:nvPicPr>
        <xdr:cNvPr id="529" name="Ink 54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561492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8452</xdr:col>
      <xdr:colOff>952500</xdr:colOff>
      <xdr:row>786469</xdr:row>
      <xdr:rowOff>66675</xdr:rowOff>
    </xdr:from>
    <xdr:to>
      <xdr:col>8453</xdr:col>
      <xdr:colOff>647700</xdr:colOff>
      <xdr:row>786474</xdr:row>
      <xdr:rowOff>47625</xdr:rowOff>
    </xdr:to>
    <xdr:pic>
      <xdr:nvPicPr>
        <xdr:cNvPr id="530" name="Ink 54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561492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8452</xdr:col>
      <xdr:colOff>952500</xdr:colOff>
      <xdr:row>852005</xdr:row>
      <xdr:rowOff>66675</xdr:rowOff>
    </xdr:from>
    <xdr:to>
      <xdr:col>8453</xdr:col>
      <xdr:colOff>647700</xdr:colOff>
      <xdr:row>852010</xdr:row>
      <xdr:rowOff>47625</xdr:rowOff>
    </xdr:to>
    <xdr:pic>
      <xdr:nvPicPr>
        <xdr:cNvPr id="531" name="Ink 54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561492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8452</xdr:col>
      <xdr:colOff>952500</xdr:colOff>
      <xdr:row>917541</xdr:row>
      <xdr:rowOff>66675</xdr:rowOff>
    </xdr:from>
    <xdr:to>
      <xdr:col>8453</xdr:col>
      <xdr:colOff>647700</xdr:colOff>
      <xdr:row>917546</xdr:row>
      <xdr:rowOff>47625</xdr:rowOff>
    </xdr:to>
    <xdr:pic>
      <xdr:nvPicPr>
        <xdr:cNvPr id="532" name="Ink 54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561492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8452</xdr:col>
      <xdr:colOff>952500</xdr:colOff>
      <xdr:row>983077</xdr:row>
      <xdr:rowOff>66675</xdr:rowOff>
    </xdr:from>
    <xdr:to>
      <xdr:col>8453</xdr:col>
      <xdr:colOff>647700</xdr:colOff>
      <xdr:row>983082</xdr:row>
      <xdr:rowOff>47625</xdr:rowOff>
    </xdr:to>
    <xdr:pic>
      <xdr:nvPicPr>
        <xdr:cNvPr id="533" name="Ink 54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561492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8708</xdr:col>
      <xdr:colOff>952500</xdr:colOff>
      <xdr:row>41</xdr:row>
      <xdr:rowOff>0</xdr:rowOff>
    </xdr:from>
    <xdr:to>
      <xdr:col>8709</xdr:col>
      <xdr:colOff>647700</xdr:colOff>
      <xdr:row>42</xdr:row>
      <xdr:rowOff>47625</xdr:rowOff>
    </xdr:to>
    <xdr:pic>
      <xdr:nvPicPr>
        <xdr:cNvPr id="534" name="Ink 54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122068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8708</xdr:col>
      <xdr:colOff>952500</xdr:colOff>
      <xdr:row>65573</xdr:row>
      <xdr:rowOff>66675</xdr:rowOff>
    </xdr:from>
    <xdr:to>
      <xdr:col>8709</xdr:col>
      <xdr:colOff>647700</xdr:colOff>
      <xdr:row>65578</xdr:row>
      <xdr:rowOff>47625</xdr:rowOff>
    </xdr:to>
    <xdr:pic>
      <xdr:nvPicPr>
        <xdr:cNvPr id="535" name="Ink 54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122068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8708</xdr:col>
      <xdr:colOff>952500</xdr:colOff>
      <xdr:row>131109</xdr:row>
      <xdr:rowOff>66675</xdr:rowOff>
    </xdr:from>
    <xdr:to>
      <xdr:col>8709</xdr:col>
      <xdr:colOff>647700</xdr:colOff>
      <xdr:row>131114</xdr:row>
      <xdr:rowOff>47625</xdr:rowOff>
    </xdr:to>
    <xdr:pic>
      <xdr:nvPicPr>
        <xdr:cNvPr id="536" name="Ink 54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122068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8708</xdr:col>
      <xdr:colOff>952500</xdr:colOff>
      <xdr:row>196645</xdr:row>
      <xdr:rowOff>66675</xdr:rowOff>
    </xdr:from>
    <xdr:to>
      <xdr:col>8709</xdr:col>
      <xdr:colOff>647700</xdr:colOff>
      <xdr:row>196650</xdr:row>
      <xdr:rowOff>47625</xdr:rowOff>
    </xdr:to>
    <xdr:pic>
      <xdr:nvPicPr>
        <xdr:cNvPr id="537" name="Ink 54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122068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8708</xdr:col>
      <xdr:colOff>952500</xdr:colOff>
      <xdr:row>262181</xdr:row>
      <xdr:rowOff>66675</xdr:rowOff>
    </xdr:from>
    <xdr:to>
      <xdr:col>8709</xdr:col>
      <xdr:colOff>647700</xdr:colOff>
      <xdr:row>262186</xdr:row>
      <xdr:rowOff>47625</xdr:rowOff>
    </xdr:to>
    <xdr:pic>
      <xdr:nvPicPr>
        <xdr:cNvPr id="538" name="Ink 54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122068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8708</xdr:col>
      <xdr:colOff>952500</xdr:colOff>
      <xdr:row>327717</xdr:row>
      <xdr:rowOff>66675</xdr:rowOff>
    </xdr:from>
    <xdr:to>
      <xdr:col>8709</xdr:col>
      <xdr:colOff>647700</xdr:colOff>
      <xdr:row>327722</xdr:row>
      <xdr:rowOff>47625</xdr:rowOff>
    </xdr:to>
    <xdr:pic>
      <xdr:nvPicPr>
        <xdr:cNvPr id="539" name="Ink 55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122068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8708</xdr:col>
      <xdr:colOff>952500</xdr:colOff>
      <xdr:row>393253</xdr:row>
      <xdr:rowOff>66675</xdr:rowOff>
    </xdr:from>
    <xdr:to>
      <xdr:col>8709</xdr:col>
      <xdr:colOff>647700</xdr:colOff>
      <xdr:row>393258</xdr:row>
      <xdr:rowOff>47625</xdr:rowOff>
    </xdr:to>
    <xdr:pic>
      <xdr:nvPicPr>
        <xdr:cNvPr id="540" name="Ink 55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122068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8708</xdr:col>
      <xdr:colOff>952500</xdr:colOff>
      <xdr:row>458789</xdr:row>
      <xdr:rowOff>66675</xdr:rowOff>
    </xdr:from>
    <xdr:to>
      <xdr:col>8709</xdr:col>
      <xdr:colOff>647700</xdr:colOff>
      <xdr:row>458794</xdr:row>
      <xdr:rowOff>47625</xdr:rowOff>
    </xdr:to>
    <xdr:pic>
      <xdr:nvPicPr>
        <xdr:cNvPr id="541" name="Ink 55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122068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8708</xdr:col>
      <xdr:colOff>952500</xdr:colOff>
      <xdr:row>524325</xdr:row>
      <xdr:rowOff>66675</xdr:rowOff>
    </xdr:from>
    <xdr:to>
      <xdr:col>8709</xdr:col>
      <xdr:colOff>647700</xdr:colOff>
      <xdr:row>524330</xdr:row>
      <xdr:rowOff>47625</xdr:rowOff>
    </xdr:to>
    <xdr:pic>
      <xdr:nvPicPr>
        <xdr:cNvPr id="542" name="Ink 55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122068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8708</xdr:col>
      <xdr:colOff>952500</xdr:colOff>
      <xdr:row>589861</xdr:row>
      <xdr:rowOff>66675</xdr:rowOff>
    </xdr:from>
    <xdr:to>
      <xdr:col>8709</xdr:col>
      <xdr:colOff>647700</xdr:colOff>
      <xdr:row>589866</xdr:row>
      <xdr:rowOff>47625</xdr:rowOff>
    </xdr:to>
    <xdr:pic>
      <xdr:nvPicPr>
        <xdr:cNvPr id="543" name="Ink 55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122068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8708</xdr:col>
      <xdr:colOff>952500</xdr:colOff>
      <xdr:row>655397</xdr:row>
      <xdr:rowOff>66675</xdr:rowOff>
    </xdr:from>
    <xdr:to>
      <xdr:col>8709</xdr:col>
      <xdr:colOff>647700</xdr:colOff>
      <xdr:row>655402</xdr:row>
      <xdr:rowOff>47625</xdr:rowOff>
    </xdr:to>
    <xdr:pic>
      <xdr:nvPicPr>
        <xdr:cNvPr id="544" name="Ink 55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122068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8708</xdr:col>
      <xdr:colOff>952500</xdr:colOff>
      <xdr:row>720933</xdr:row>
      <xdr:rowOff>66675</xdr:rowOff>
    </xdr:from>
    <xdr:to>
      <xdr:col>8709</xdr:col>
      <xdr:colOff>647700</xdr:colOff>
      <xdr:row>720938</xdr:row>
      <xdr:rowOff>47625</xdr:rowOff>
    </xdr:to>
    <xdr:pic>
      <xdr:nvPicPr>
        <xdr:cNvPr id="545" name="Ink 55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122068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8708</xdr:col>
      <xdr:colOff>952500</xdr:colOff>
      <xdr:row>786469</xdr:row>
      <xdr:rowOff>66675</xdr:rowOff>
    </xdr:from>
    <xdr:to>
      <xdr:col>8709</xdr:col>
      <xdr:colOff>647700</xdr:colOff>
      <xdr:row>786474</xdr:row>
      <xdr:rowOff>47625</xdr:rowOff>
    </xdr:to>
    <xdr:pic>
      <xdr:nvPicPr>
        <xdr:cNvPr id="546" name="Ink 55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122068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8708</xdr:col>
      <xdr:colOff>952500</xdr:colOff>
      <xdr:row>852005</xdr:row>
      <xdr:rowOff>66675</xdr:rowOff>
    </xdr:from>
    <xdr:to>
      <xdr:col>8709</xdr:col>
      <xdr:colOff>647700</xdr:colOff>
      <xdr:row>852010</xdr:row>
      <xdr:rowOff>47625</xdr:rowOff>
    </xdr:to>
    <xdr:pic>
      <xdr:nvPicPr>
        <xdr:cNvPr id="547" name="Ink 55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122068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8708</xdr:col>
      <xdr:colOff>952500</xdr:colOff>
      <xdr:row>917541</xdr:row>
      <xdr:rowOff>66675</xdr:rowOff>
    </xdr:from>
    <xdr:to>
      <xdr:col>8709</xdr:col>
      <xdr:colOff>647700</xdr:colOff>
      <xdr:row>917546</xdr:row>
      <xdr:rowOff>47625</xdr:rowOff>
    </xdr:to>
    <xdr:pic>
      <xdr:nvPicPr>
        <xdr:cNvPr id="548" name="Ink 55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122068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8708</xdr:col>
      <xdr:colOff>952500</xdr:colOff>
      <xdr:row>983077</xdr:row>
      <xdr:rowOff>66675</xdr:rowOff>
    </xdr:from>
    <xdr:to>
      <xdr:col>8709</xdr:col>
      <xdr:colOff>647700</xdr:colOff>
      <xdr:row>983082</xdr:row>
      <xdr:rowOff>47625</xdr:rowOff>
    </xdr:to>
    <xdr:pic>
      <xdr:nvPicPr>
        <xdr:cNvPr id="549" name="Ink 56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122068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8964</xdr:col>
      <xdr:colOff>952500</xdr:colOff>
      <xdr:row>41</xdr:row>
      <xdr:rowOff>0</xdr:rowOff>
    </xdr:from>
    <xdr:to>
      <xdr:col>8965</xdr:col>
      <xdr:colOff>647700</xdr:colOff>
      <xdr:row>42</xdr:row>
      <xdr:rowOff>47625</xdr:rowOff>
    </xdr:to>
    <xdr:pic>
      <xdr:nvPicPr>
        <xdr:cNvPr id="550" name="Ink 56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82644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8964</xdr:col>
      <xdr:colOff>952500</xdr:colOff>
      <xdr:row>65573</xdr:row>
      <xdr:rowOff>66675</xdr:rowOff>
    </xdr:from>
    <xdr:to>
      <xdr:col>8965</xdr:col>
      <xdr:colOff>647700</xdr:colOff>
      <xdr:row>65578</xdr:row>
      <xdr:rowOff>47625</xdr:rowOff>
    </xdr:to>
    <xdr:pic>
      <xdr:nvPicPr>
        <xdr:cNvPr id="551" name="Ink 56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682644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8964</xdr:col>
      <xdr:colOff>952500</xdr:colOff>
      <xdr:row>131109</xdr:row>
      <xdr:rowOff>66675</xdr:rowOff>
    </xdr:from>
    <xdr:to>
      <xdr:col>8965</xdr:col>
      <xdr:colOff>647700</xdr:colOff>
      <xdr:row>131114</xdr:row>
      <xdr:rowOff>47625</xdr:rowOff>
    </xdr:to>
    <xdr:pic>
      <xdr:nvPicPr>
        <xdr:cNvPr id="552" name="Ink 56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682644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8964</xdr:col>
      <xdr:colOff>952500</xdr:colOff>
      <xdr:row>196645</xdr:row>
      <xdr:rowOff>66675</xdr:rowOff>
    </xdr:from>
    <xdr:to>
      <xdr:col>8965</xdr:col>
      <xdr:colOff>647700</xdr:colOff>
      <xdr:row>196650</xdr:row>
      <xdr:rowOff>47625</xdr:rowOff>
    </xdr:to>
    <xdr:pic>
      <xdr:nvPicPr>
        <xdr:cNvPr id="553" name="Ink 56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682644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8964</xdr:col>
      <xdr:colOff>952500</xdr:colOff>
      <xdr:row>262181</xdr:row>
      <xdr:rowOff>66675</xdr:rowOff>
    </xdr:from>
    <xdr:to>
      <xdr:col>8965</xdr:col>
      <xdr:colOff>647700</xdr:colOff>
      <xdr:row>262186</xdr:row>
      <xdr:rowOff>47625</xdr:rowOff>
    </xdr:to>
    <xdr:pic>
      <xdr:nvPicPr>
        <xdr:cNvPr id="554" name="Ink 56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682644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8964</xdr:col>
      <xdr:colOff>952500</xdr:colOff>
      <xdr:row>327717</xdr:row>
      <xdr:rowOff>66675</xdr:rowOff>
    </xdr:from>
    <xdr:to>
      <xdr:col>8965</xdr:col>
      <xdr:colOff>647700</xdr:colOff>
      <xdr:row>327722</xdr:row>
      <xdr:rowOff>47625</xdr:rowOff>
    </xdr:to>
    <xdr:pic>
      <xdr:nvPicPr>
        <xdr:cNvPr id="555" name="Ink 56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682644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8964</xdr:col>
      <xdr:colOff>952500</xdr:colOff>
      <xdr:row>393253</xdr:row>
      <xdr:rowOff>66675</xdr:rowOff>
    </xdr:from>
    <xdr:to>
      <xdr:col>8965</xdr:col>
      <xdr:colOff>647700</xdr:colOff>
      <xdr:row>393258</xdr:row>
      <xdr:rowOff>47625</xdr:rowOff>
    </xdr:to>
    <xdr:pic>
      <xdr:nvPicPr>
        <xdr:cNvPr id="556" name="Ink 56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682644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8964</xdr:col>
      <xdr:colOff>952500</xdr:colOff>
      <xdr:row>458789</xdr:row>
      <xdr:rowOff>66675</xdr:rowOff>
    </xdr:from>
    <xdr:to>
      <xdr:col>8965</xdr:col>
      <xdr:colOff>647700</xdr:colOff>
      <xdr:row>458794</xdr:row>
      <xdr:rowOff>47625</xdr:rowOff>
    </xdr:to>
    <xdr:pic>
      <xdr:nvPicPr>
        <xdr:cNvPr id="557" name="Ink 56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682644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8964</xdr:col>
      <xdr:colOff>952500</xdr:colOff>
      <xdr:row>524325</xdr:row>
      <xdr:rowOff>66675</xdr:rowOff>
    </xdr:from>
    <xdr:to>
      <xdr:col>8965</xdr:col>
      <xdr:colOff>647700</xdr:colOff>
      <xdr:row>524330</xdr:row>
      <xdr:rowOff>47625</xdr:rowOff>
    </xdr:to>
    <xdr:pic>
      <xdr:nvPicPr>
        <xdr:cNvPr id="558" name="Ink 56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682644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8964</xdr:col>
      <xdr:colOff>952500</xdr:colOff>
      <xdr:row>589861</xdr:row>
      <xdr:rowOff>66675</xdr:rowOff>
    </xdr:from>
    <xdr:to>
      <xdr:col>8965</xdr:col>
      <xdr:colOff>647700</xdr:colOff>
      <xdr:row>589866</xdr:row>
      <xdr:rowOff>47625</xdr:rowOff>
    </xdr:to>
    <xdr:pic>
      <xdr:nvPicPr>
        <xdr:cNvPr id="559" name="Ink 57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682644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8964</xdr:col>
      <xdr:colOff>952500</xdr:colOff>
      <xdr:row>655397</xdr:row>
      <xdr:rowOff>66675</xdr:rowOff>
    </xdr:from>
    <xdr:to>
      <xdr:col>8965</xdr:col>
      <xdr:colOff>647700</xdr:colOff>
      <xdr:row>655402</xdr:row>
      <xdr:rowOff>47625</xdr:rowOff>
    </xdr:to>
    <xdr:pic>
      <xdr:nvPicPr>
        <xdr:cNvPr id="560" name="Ink 57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682644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8964</xdr:col>
      <xdr:colOff>952500</xdr:colOff>
      <xdr:row>720933</xdr:row>
      <xdr:rowOff>66675</xdr:rowOff>
    </xdr:from>
    <xdr:to>
      <xdr:col>8965</xdr:col>
      <xdr:colOff>647700</xdr:colOff>
      <xdr:row>720938</xdr:row>
      <xdr:rowOff>47625</xdr:rowOff>
    </xdr:to>
    <xdr:pic>
      <xdr:nvPicPr>
        <xdr:cNvPr id="561" name="Ink 57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682644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8964</xdr:col>
      <xdr:colOff>952500</xdr:colOff>
      <xdr:row>786469</xdr:row>
      <xdr:rowOff>66675</xdr:rowOff>
    </xdr:from>
    <xdr:to>
      <xdr:col>8965</xdr:col>
      <xdr:colOff>647700</xdr:colOff>
      <xdr:row>786474</xdr:row>
      <xdr:rowOff>47625</xdr:rowOff>
    </xdr:to>
    <xdr:pic>
      <xdr:nvPicPr>
        <xdr:cNvPr id="562" name="Ink 57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682644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8964</xdr:col>
      <xdr:colOff>952500</xdr:colOff>
      <xdr:row>852005</xdr:row>
      <xdr:rowOff>66675</xdr:rowOff>
    </xdr:from>
    <xdr:to>
      <xdr:col>8965</xdr:col>
      <xdr:colOff>647700</xdr:colOff>
      <xdr:row>852010</xdr:row>
      <xdr:rowOff>47625</xdr:rowOff>
    </xdr:to>
    <xdr:pic>
      <xdr:nvPicPr>
        <xdr:cNvPr id="563" name="Ink 57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682644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8964</xdr:col>
      <xdr:colOff>952500</xdr:colOff>
      <xdr:row>917541</xdr:row>
      <xdr:rowOff>66675</xdr:rowOff>
    </xdr:from>
    <xdr:to>
      <xdr:col>8965</xdr:col>
      <xdr:colOff>647700</xdr:colOff>
      <xdr:row>917546</xdr:row>
      <xdr:rowOff>47625</xdr:rowOff>
    </xdr:to>
    <xdr:pic>
      <xdr:nvPicPr>
        <xdr:cNvPr id="564" name="Ink 57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682644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8964</xdr:col>
      <xdr:colOff>952500</xdr:colOff>
      <xdr:row>983077</xdr:row>
      <xdr:rowOff>66675</xdr:rowOff>
    </xdr:from>
    <xdr:to>
      <xdr:col>8965</xdr:col>
      <xdr:colOff>647700</xdr:colOff>
      <xdr:row>983082</xdr:row>
      <xdr:rowOff>47625</xdr:rowOff>
    </xdr:to>
    <xdr:pic>
      <xdr:nvPicPr>
        <xdr:cNvPr id="565" name="Ink 57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682644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9220</xdr:col>
      <xdr:colOff>952500</xdr:colOff>
      <xdr:row>41</xdr:row>
      <xdr:rowOff>0</xdr:rowOff>
    </xdr:from>
    <xdr:to>
      <xdr:col>9221</xdr:col>
      <xdr:colOff>647700</xdr:colOff>
      <xdr:row>42</xdr:row>
      <xdr:rowOff>47625</xdr:rowOff>
    </xdr:to>
    <xdr:pic>
      <xdr:nvPicPr>
        <xdr:cNvPr id="566" name="Ink 57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243220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9220</xdr:col>
      <xdr:colOff>952500</xdr:colOff>
      <xdr:row>65573</xdr:row>
      <xdr:rowOff>66675</xdr:rowOff>
    </xdr:from>
    <xdr:to>
      <xdr:col>9221</xdr:col>
      <xdr:colOff>647700</xdr:colOff>
      <xdr:row>65578</xdr:row>
      <xdr:rowOff>47625</xdr:rowOff>
    </xdr:to>
    <xdr:pic>
      <xdr:nvPicPr>
        <xdr:cNvPr id="567" name="Ink 57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243220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9220</xdr:col>
      <xdr:colOff>952500</xdr:colOff>
      <xdr:row>131109</xdr:row>
      <xdr:rowOff>66675</xdr:rowOff>
    </xdr:from>
    <xdr:to>
      <xdr:col>9221</xdr:col>
      <xdr:colOff>647700</xdr:colOff>
      <xdr:row>131114</xdr:row>
      <xdr:rowOff>47625</xdr:rowOff>
    </xdr:to>
    <xdr:pic>
      <xdr:nvPicPr>
        <xdr:cNvPr id="568" name="Ink 57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243220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9220</xdr:col>
      <xdr:colOff>952500</xdr:colOff>
      <xdr:row>196645</xdr:row>
      <xdr:rowOff>66675</xdr:rowOff>
    </xdr:from>
    <xdr:to>
      <xdr:col>9221</xdr:col>
      <xdr:colOff>647700</xdr:colOff>
      <xdr:row>196650</xdr:row>
      <xdr:rowOff>47625</xdr:rowOff>
    </xdr:to>
    <xdr:pic>
      <xdr:nvPicPr>
        <xdr:cNvPr id="569" name="Ink 58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243220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9220</xdr:col>
      <xdr:colOff>952500</xdr:colOff>
      <xdr:row>262181</xdr:row>
      <xdr:rowOff>66675</xdr:rowOff>
    </xdr:from>
    <xdr:to>
      <xdr:col>9221</xdr:col>
      <xdr:colOff>647700</xdr:colOff>
      <xdr:row>262186</xdr:row>
      <xdr:rowOff>47625</xdr:rowOff>
    </xdr:to>
    <xdr:pic>
      <xdr:nvPicPr>
        <xdr:cNvPr id="570" name="Ink 58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243220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9220</xdr:col>
      <xdr:colOff>952500</xdr:colOff>
      <xdr:row>327717</xdr:row>
      <xdr:rowOff>66675</xdr:rowOff>
    </xdr:from>
    <xdr:to>
      <xdr:col>9221</xdr:col>
      <xdr:colOff>647700</xdr:colOff>
      <xdr:row>327722</xdr:row>
      <xdr:rowOff>47625</xdr:rowOff>
    </xdr:to>
    <xdr:pic>
      <xdr:nvPicPr>
        <xdr:cNvPr id="571" name="Ink 58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243220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9220</xdr:col>
      <xdr:colOff>952500</xdr:colOff>
      <xdr:row>393253</xdr:row>
      <xdr:rowOff>66675</xdr:rowOff>
    </xdr:from>
    <xdr:to>
      <xdr:col>9221</xdr:col>
      <xdr:colOff>647700</xdr:colOff>
      <xdr:row>393258</xdr:row>
      <xdr:rowOff>47625</xdr:rowOff>
    </xdr:to>
    <xdr:pic>
      <xdr:nvPicPr>
        <xdr:cNvPr id="572" name="Ink 58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243220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9220</xdr:col>
      <xdr:colOff>952500</xdr:colOff>
      <xdr:row>458789</xdr:row>
      <xdr:rowOff>66675</xdr:rowOff>
    </xdr:from>
    <xdr:to>
      <xdr:col>9221</xdr:col>
      <xdr:colOff>647700</xdr:colOff>
      <xdr:row>458794</xdr:row>
      <xdr:rowOff>47625</xdr:rowOff>
    </xdr:to>
    <xdr:pic>
      <xdr:nvPicPr>
        <xdr:cNvPr id="573" name="Ink 58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243220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9220</xdr:col>
      <xdr:colOff>952500</xdr:colOff>
      <xdr:row>524325</xdr:row>
      <xdr:rowOff>66675</xdr:rowOff>
    </xdr:from>
    <xdr:to>
      <xdr:col>9221</xdr:col>
      <xdr:colOff>647700</xdr:colOff>
      <xdr:row>524330</xdr:row>
      <xdr:rowOff>47625</xdr:rowOff>
    </xdr:to>
    <xdr:pic>
      <xdr:nvPicPr>
        <xdr:cNvPr id="574" name="Ink 58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243220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9220</xdr:col>
      <xdr:colOff>952500</xdr:colOff>
      <xdr:row>589861</xdr:row>
      <xdr:rowOff>66675</xdr:rowOff>
    </xdr:from>
    <xdr:to>
      <xdr:col>9221</xdr:col>
      <xdr:colOff>647700</xdr:colOff>
      <xdr:row>589866</xdr:row>
      <xdr:rowOff>47625</xdr:rowOff>
    </xdr:to>
    <xdr:pic>
      <xdr:nvPicPr>
        <xdr:cNvPr id="575" name="Ink 58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243220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9220</xdr:col>
      <xdr:colOff>952500</xdr:colOff>
      <xdr:row>655397</xdr:row>
      <xdr:rowOff>66675</xdr:rowOff>
    </xdr:from>
    <xdr:to>
      <xdr:col>9221</xdr:col>
      <xdr:colOff>647700</xdr:colOff>
      <xdr:row>655402</xdr:row>
      <xdr:rowOff>47625</xdr:rowOff>
    </xdr:to>
    <xdr:pic>
      <xdr:nvPicPr>
        <xdr:cNvPr id="576" name="Ink 58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243220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9220</xdr:col>
      <xdr:colOff>952500</xdr:colOff>
      <xdr:row>720933</xdr:row>
      <xdr:rowOff>66675</xdr:rowOff>
    </xdr:from>
    <xdr:to>
      <xdr:col>9221</xdr:col>
      <xdr:colOff>647700</xdr:colOff>
      <xdr:row>720938</xdr:row>
      <xdr:rowOff>47625</xdr:rowOff>
    </xdr:to>
    <xdr:pic>
      <xdr:nvPicPr>
        <xdr:cNvPr id="577" name="Ink 58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243220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9220</xdr:col>
      <xdr:colOff>952500</xdr:colOff>
      <xdr:row>786469</xdr:row>
      <xdr:rowOff>66675</xdr:rowOff>
    </xdr:from>
    <xdr:to>
      <xdr:col>9221</xdr:col>
      <xdr:colOff>647700</xdr:colOff>
      <xdr:row>786474</xdr:row>
      <xdr:rowOff>47625</xdr:rowOff>
    </xdr:to>
    <xdr:pic>
      <xdr:nvPicPr>
        <xdr:cNvPr id="578" name="Ink 58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243220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9220</xdr:col>
      <xdr:colOff>952500</xdr:colOff>
      <xdr:row>852005</xdr:row>
      <xdr:rowOff>66675</xdr:rowOff>
    </xdr:from>
    <xdr:to>
      <xdr:col>9221</xdr:col>
      <xdr:colOff>647700</xdr:colOff>
      <xdr:row>852010</xdr:row>
      <xdr:rowOff>47625</xdr:rowOff>
    </xdr:to>
    <xdr:pic>
      <xdr:nvPicPr>
        <xdr:cNvPr id="579" name="Ink 59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243220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9220</xdr:col>
      <xdr:colOff>952500</xdr:colOff>
      <xdr:row>917541</xdr:row>
      <xdr:rowOff>66675</xdr:rowOff>
    </xdr:from>
    <xdr:to>
      <xdr:col>9221</xdr:col>
      <xdr:colOff>647700</xdr:colOff>
      <xdr:row>917546</xdr:row>
      <xdr:rowOff>47625</xdr:rowOff>
    </xdr:to>
    <xdr:pic>
      <xdr:nvPicPr>
        <xdr:cNvPr id="580" name="Ink 59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243220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9220</xdr:col>
      <xdr:colOff>952500</xdr:colOff>
      <xdr:row>983077</xdr:row>
      <xdr:rowOff>66675</xdr:rowOff>
    </xdr:from>
    <xdr:to>
      <xdr:col>9221</xdr:col>
      <xdr:colOff>647700</xdr:colOff>
      <xdr:row>983082</xdr:row>
      <xdr:rowOff>47625</xdr:rowOff>
    </xdr:to>
    <xdr:pic>
      <xdr:nvPicPr>
        <xdr:cNvPr id="581" name="Ink 59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243220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9476</xdr:col>
      <xdr:colOff>952500</xdr:colOff>
      <xdr:row>41</xdr:row>
      <xdr:rowOff>0</xdr:rowOff>
    </xdr:from>
    <xdr:to>
      <xdr:col>9477</xdr:col>
      <xdr:colOff>647700</xdr:colOff>
      <xdr:row>42</xdr:row>
      <xdr:rowOff>47625</xdr:rowOff>
    </xdr:to>
    <xdr:pic>
      <xdr:nvPicPr>
        <xdr:cNvPr id="582" name="Ink 59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803796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9476</xdr:col>
      <xdr:colOff>952500</xdr:colOff>
      <xdr:row>65573</xdr:row>
      <xdr:rowOff>66675</xdr:rowOff>
    </xdr:from>
    <xdr:to>
      <xdr:col>9477</xdr:col>
      <xdr:colOff>647700</xdr:colOff>
      <xdr:row>65578</xdr:row>
      <xdr:rowOff>47625</xdr:rowOff>
    </xdr:to>
    <xdr:pic>
      <xdr:nvPicPr>
        <xdr:cNvPr id="583" name="Ink 59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803796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9476</xdr:col>
      <xdr:colOff>952500</xdr:colOff>
      <xdr:row>131109</xdr:row>
      <xdr:rowOff>66675</xdr:rowOff>
    </xdr:from>
    <xdr:to>
      <xdr:col>9477</xdr:col>
      <xdr:colOff>647700</xdr:colOff>
      <xdr:row>131114</xdr:row>
      <xdr:rowOff>47625</xdr:rowOff>
    </xdr:to>
    <xdr:pic>
      <xdr:nvPicPr>
        <xdr:cNvPr id="584" name="Ink 59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803796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9476</xdr:col>
      <xdr:colOff>952500</xdr:colOff>
      <xdr:row>196645</xdr:row>
      <xdr:rowOff>66675</xdr:rowOff>
    </xdr:from>
    <xdr:to>
      <xdr:col>9477</xdr:col>
      <xdr:colOff>647700</xdr:colOff>
      <xdr:row>196650</xdr:row>
      <xdr:rowOff>47625</xdr:rowOff>
    </xdr:to>
    <xdr:pic>
      <xdr:nvPicPr>
        <xdr:cNvPr id="585" name="Ink 59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803796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9476</xdr:col>
      <xdr:colOff>952500</xdr:colOff>
      <xdr:row>262181</xdr:row>
      <xdr:rowOff>66675</xdr:rowOff>
    </xdr:from>
    <xdr:to>
      <xdr:col>9477</xdr:col>
      <xdr:colOff>647700</xdr:colOff>
      <xdr:row>262186</xdr:row>
      <xdr:rowOff>47625</xdr:rowOff>
    </xdr:to>
    <xdr:pic>
      <xdr:nvPicPr>
        <xdr:cNvPr id="586" name="Ink 59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803796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9476</xdr:col>
      <xdr:colOff>952500</xdr:colOff>
      <xdr:row>327717</xdr:row>
      <xdr:rowOff>66675</xdr:rowOff>
    </xdr:from>
    <xdr:to>
      <xdr:col>9477</xdr:col>
      <xdr:colOff>647700</xdr:colOff>
      <xdr:row>327722</xdr:row>
      <xdr:rowOff>47625</xdr:rowOff>
    </xdr:to>
    <xdr:pic>
      <xdr:nvPicPr>
        <xdr:cNvPr id="587" name="Ink 59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803796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9476</xdr:col>
      <xdr:colOff>952500</xdr:colOff>
      <xdr:row>393253</xdr:row>
      <xdr:rowOff>66675</xdr:rowOff>
    </xdr:from>
    <xdr:to>
      <xdr:col>9477</xdr:col>
      <xdr:colOff>647700</xdr:colOff>
      <xdr:row>393258</xdr:row>
      <xdr:rowOff>47625</xdr:rowOff>
    </xdr:to>
    <xdr:pic>
      <xdr:nvPicPr>
        <xdr:cNvPr id="588" name="Ink 59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803796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9476</xdr:col>
      <xdr:colOff>952500</xdr:colOff>
      <xdr:row>458789</xdr:row>
      <xdr:rowOff>66675</xdr:rowOff>
    </xdr:from>
    <xdr:to>
      <xdr:col>9477</xdr:col>
      <xdr:colOff>647700</xdr:colOff>
      <xdr:row>458794</xdr:row>
      <xdr:rowOff>47625</xdr:rowOff>
    </xdr:to>
    <xdr:pic>
      <xdr:nvPicPr>
        <xdr:cNvPr id="589" name="Ink 60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803796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9476</xdr:col>
      <xdr:colOff>952500</xdr:colOff>
      <xdr:row>524325</xdr:row>
      <xdr:rowOff>66675</xdr:rowOff>
    </xdr:from>
    <xdr:to>
      <xdr:col>9477</xdr:col>
      <xdr:colOff>647700</xdr:colOff>
      <xdr:row>524330</xdr:row>
      <xdr:rowOff>47625</xdr:rowOff>
    </xdr:to>
    <xdr:pic>
      <xdr:nvPicPr>
        <xdr:cNvPr id="590" name="Ink 60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803796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9476</xdr:col>
      <xdr:colOff>952500</xdr:colOff>
      <xdr:row>589861</xdr:row>
      <xdr:rowOff>66675</xdr:rowOff>
    </xdr:from>
    <xdr:to>
      <xdr:col>9477</xdr:col>
      <xdr:colOff>647700</xdr:colOff>
      <xdr:row>589866</xdr:row>
      <xdr:rowOff>47625</xdr:rowOff>
    </xdr:to>
    <xdr:pic>
      <xdr:nvPicPr>
        <xdr:cNvPr id="591" name="Ink 60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803796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9476</xdr:col>
      <xdr:colOff>952500</xdr:colOff>
      <xdr:row>655397</xdr:row>
      <xdr:rowOff>66675</xdr:rowOff>
    </xdr:from>
    <xdr:to>
      <xdr:col>9477</xdr:col>
      <xdr:colOff>647700</xdr:colOff>
      <xdr:row>655402</xdr:row>
      <xdr:rowOff>47625</xdr:rowOff>
    </xdr:to>
    <xdr:pic>
      <xdr:nvPicPr>
        <xdr:cNvPr id="592" name="Ink 60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803796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9476</xdr:col>
      <xdr:colOff>952500</xdr:colOff>
      <xdr:row>720933</xdr:row>
      <xdr:rowOff>66675</xdr:rowOff>
    </xdr:from>
    <xdr:to>
      <xdr:col>9477</xdr:col>
      <xdr:colOff>647700</xdr:colOff>
      <xdr:row>720938</xdr:row>
      <xdr:rowOff>47625</xdr:rowOff>
    </xdr:to>
    <xdr:pic>
      <xdr:nvPicPr>
        <xdr:cNvPr id="593" name="Ink 60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803796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9476</xdr:col>
      <xdr:colOff>952500</xdr:colOff>
      <xdr:row>786469</xdr:row>
      <xdr:rowOff>66675</xdr:rowOff>
    </xdr:from>
    <xdr:to>
      <xdr:col>9477</xdr:col>
      <xdr:colOff>647700</xdr:colOff>
      <xdr:row>786474</xdr:row>
      <xdr:rowOff>47625</xdr:rowOff>
    </xdr:to>
    <xdr:pic>
      <xdr:nvPicPr>
        <xdr:cNvPr id="594" name="Ink 60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803796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9476</xdr:col>
      <xdr:colOff>952500</xdr:colOff>
      <xdr:row>852005</xdr:row>
      <xdr:rowOff>66675</xdr:rowOff>
    </xdr:from>
    <xdr:to>
      <xdr:col>9477</xdr:col>
      <xdr:colOff>647700</xdr:colOff>
      <xdr:row>852010</xdr:row>
      <xdr:rowOff>47625</xdr:rowOff>
    </xdr:to>
    <xdr:pic>
      <xdr:nvPicPr>
        <xdr:cNvPr id="595" name="Ink 60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803796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9476</xdr:col>
      <xdr:colOff>952500</xdr:colOff>
      <xdr:row>917541</xdr:row>
      <xdr:rowOff>66675</xdr:rowOff>
    </xdr:from>
    <xdr:to>
      <xdr:col>9477</xdr:col>
      <xdr:colOff>647700</xdr:colOff>
      <xdr:row>917546</xdr:row>
      <xdr:rowOff>47625</xdr:rowOff>
    </xdr:to>
    <xdr:pic>
      <xdr:nvPicPr>
        <xdr:cNvPr id="596" name="Ink 60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803796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9476</xdr:col>
      <xdr:colOff>952500</xdr:colOff>
      <xdr:row>983077</xdr:row>
      <xdr:rowOff>66675</xdr:rowOff>
    </xdr:from>
    <xdr:to>
      <xdr:col>9477</xdr:col>
      <xdr:colOff>647700</xdr:colOff>
      <xdr:row>983082</xdr:row>
      <xdr:rowOff>47625</xdr:rowOff>
    </xdr:to>
    <xdr:pic>
      <xdr:nvPicPr>
        <xdr:cNvPr id="597" name="Ink 60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803796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9732</xdr:col>
      <xdr:colOff>952500</xdr:colOff>
      <xdr:row>41</xdr:row>
      <xdr:rowOff>0</xdr:rowOff>
    </xdr:from>
    <xdr:to>
      <xdr:col>9733</xdr:col>
      <xdr:colOff>647700</xdr:colOff>
      <xdr:row>42</xdr:row>
      <xdr:rowOff>47625</xdr:rowOff>
    </xdr:to>
    <xdr:pic>
      <xdr:nvPicPr>
        <xdr:cNvPr id="598" name="Ink 60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364372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9732</xdr:col>
      <xdr:colOff>952500</xdr:colOff>
      <xdr:row>65573</xdr:row>
      <xdr:rowOff>66675</xdr:rowOff>
    </xdr:from>
    <xdr:to>
      <xdr:col>9733</xdr:col>
      <xdr:colOff>647700</xdr:colOff>
      <xdr:row>65578</xdr:row>
      <xdr:rowOff>47625</xdr:rowOff>
    </xdr:to>
    <xdr:pic>
      <xdr:nvPicPr>
        <xdr:cNvPr id="599" name="Ink 61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364372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9732</xdr:col>
      <xdr:colOff>952500</xdr:colOff>
      <xdr:row>131109</xdr:row>
      <xdr:rowOff>66675</xdr:rowOff>
    </xdr:from>
    <xdr:to>
      <xdr:col>9733</xdr:col>
      <xdr:colOff>647700</xdr:colOff>
      <xdr:row>131114</xdr:row>
      <xdr:rowOff>47625</xdr:rowOff>
    </xdr:to>
    <xdr:pic>
      <xdr:nvPicPr>
        <xdr:cNvPr id="600" name="Ink 61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364372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9732</xdr:col>
      <xdr:colOff>952500</xdr:colOff>
      <xdr:row>196645</xdr:row>
      <xdr:rowOff>66675</xdr:rowOff>
    </xdr:from>
    <xdr:to>
      <xdr:col>9733</xdr:col>
      <xdr:colOff>647700</xdr:colOff>
      <xdr:row>196650</xdr:row>
      <xdr:rowOff>47625</xdr:rowOff>
    </xdr:to>
    <xdr:pic>
      <xdr:nvPicPr>
        <xdr:cNvPr id="601" name="Ink 61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364372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9732</xdr:col>
      <xdr:colOff>952500</xdr:colOff>
      <xdr:row>262181</xdr:row>
      <xdr:rowOff>66675</xdr:rowOff>
    </xdr:from>
    <xdr:to>
      <xdr:col>9733</xdr:col>
      <xdr:colOff>647700</xdr:colOff>
      <xdr:row>262186</xdr:row>
      <xdr:rowOff>47625</xdr:rowOff>
    </xdr:to>
    <xdr:pic>
      <xdr:nvPicPr>
        <xdr:cNvPr id="602" name="Ink 61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364372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9732</xdr:col>
      <xdr:colOff>952500</xdr:colOff>
      <xdr:row>327717</xdr:row>
      <xdr:rowOff>66675</xdr:rowOff>
    </xdr:from>
    <xdr:to>
      <xdr:col>9733</xdr:col>
      <xdr:colOff>647700</xdr:colOff>
      <xdr:row>327722</xdr:row>
      <xdr:rowOff>47625</xdr:rowOff>
    </xdr:to>
    <xdr:pic>
      <xdr:nvPicPr>
        <xdr:cNvPr id="603" name="Ink 61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364372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9732</xdr:col>
      <xdr:colOff>952500</xdr:colOff>
      <xdr:row>393253</xdr:row>
      <xdr:rowOff>66675</xdr:rowOff>
    </xdr:from>
    <xdr:to>
      <xdr:col>9733</xdr:col>
      <xdr:colOff>647700</xdr:colOff>
      <xdr:row>393258</xdr:row>
      <xdr:rowOff>47625</xdr:rowOff>
    </xdr:to>
    <xdr:pic>
      <xdr:nvPicPr>
        <xdr:cNvPr id="604" name="Ink 61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364372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9732</xdr:col>
      <xdr:colOff>952500</xdr:colOff>
      <xdr:row>458789</xdr:row>
      <xdr:rowOff>66675</xdr:rowOff>
    </xdr:from>
    <xdr:to>
      <xdr:col>9733</xdr:col>
      <xdr:colOff>647700</xdr:colOff>
      <xdr:row>458794</xdr:row>
      <xdr:rowOff>47625</xdr:rowOff>
    </xdr:to>
    <xdr:pic>
      <xdr:nvPicPr>
        <xdr:cNvPr id="605" name="Ink 61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364372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9732</xdr:col>
      <xdr:colOff>952500</xdr:colOff>
      <xdr:row>524325</xdr:row>
      <xdr:rowOff>66675</xdr:rowOff>
    </xdr:from>
    <xdr:to>
      <xdr:col>9733</xdr:col>
      <xdr:colOff>647700</xdr:colOff>
      <xdr:row>524330</xdr:row>
      <xdr:rowOff>47625</xdr:rowOff>
    </xdr:to>
    <xdr:pic>
      <xdr:nvPicPr>
        <xdr:cNvPr id="606" name="Ink 61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364372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9732</xdr:col>
      <xdr:colOff>952500</xdr:colOff>
      <xdr:row>589861</xdr:row>
      <xdr:rowOff>66675</xdr:rowOff>
    </xdr:from>
    <xdr:to>
      <xdr:col>9733</xdr:col>
      <xdr:colOff>647700</xdr:colOff>
      <xdr:row>589866</xdr:row>
      <xdr:rowOff>47625</xdr:rowOff>
    </xdr:to>
    <xdr:pic>
      <xdr:nvPicPr>
        <xdr:cNvPr id="607" name="Ink 61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364372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9732</xdr:col>
      <xdr:colOff>952500</xdr:colOff>
      <xdr:row>655397</xdr:row>
      <xdr:rowOff>66675</xdr:rowOff>
    </xdr:from>
    <xdr:to>
      <xdr:col>9733</xdr:col>
      <xdr:colOff>647700</xdr:colOff>
      <xdr:row>655402</xdr:row>
      <xdr:rowOff>47625</xdr:rowOff>
    </xdr:to>
    <xdr:pic>
      <xdr:nvPicPr>
        <xdr:cNvPr id="608" name="Ink 61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364372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9732</xdr:col>
      <xdr:colOff>952500</xdr:colOff>
      <xdr:row>720933</xdr:row>
      <xdr:rowOff>66675</xdr:rowOff>
    </xdr:from>
    <xdr:to>
      <xdr:col>9733</xdr:col>
      <xdr:colOff>647700</xdr:colOff>
      <xdr:row>720938</xdr:row>
      <xdr:rowOff>47625</xdr:rowOff>
    </xdr:to>
    <xdr:pic>
      <xdr:nvPicPr>
        <xdr:cNvPr id="609" name="Ink 62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364372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9732</xdr:col>
      <xdr:colOff>952500</xdr:colOff>
      <xdr:row>786469</xdr:row>
      <xdr:rowOff>66675</xdr:rowOff>
    </xdr:from>
    <xdr:to>
      <xdr:col>9733</xdr:col>
      <xdr:colOff>647700</xdr:colOff>
      <xdr:row>786474</xdr:row>
      <xdr:rowOff>47625</xdr:rowOff>
    </xdr:to>
    <xdr:pic>
      <xdr:nvPicPr>
        <xdr:cNvPr id="610" name="Ink 62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364372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9732</xdr:col>
      <xdr:colOff>952500</xdr:colOff>
      <xdr:row>852005</xdr:row>
      <xdr:rowOff>66675</xdr:rowOff>
    </xdr:from>
    <xdr:to>
      <xdr:col>9733</xdr:col>
      <xdr:colOff>647700</xdr:colOff>
      <xdr:row>852010</xdr:row>
      <xdr:rowOff>47625</xdr:rowOff>
    </xdr:to>
    <xdr:pic>
      <xdr:nvPicPr>
        <xdr:cNvPr id="611" name="Ink 62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364372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9732</xdr:col>
      <xdr:colOff>952500</xdr:colOff>
      <xdr:row>917541</xdr:row>
      <xdr:rowOff>66675</xdr:rowOff>
    </xdr:from>
    <xdr:to>
      <xdr:col>9733</xdr:col>
      <xdr:colOff>647700</xdr:colOff>
      <xdr:row>917546</xdr:row>
      <xdr:rowOff>47625</xdr:rowOff>
    </xdr:to>
    <xdr:pic>
      <xdr:nvPicPr>
        <xdr:cNvPr id="612" name="Ink 62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364372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9732</xdr:col>
      <xdr:colOff>952500</xdr:colOff>
      <xdr:row>983077</xdr:row>
      <xdr:rowOff>66675</xdr:rowOff>
    </xdr:from>
    <xdr:to>
      <xdr:col>9733</xdr:col>
      <xdr:colOff>647700</xdr:colOff>
      <xdr:row>983082</xdr:row>
      <xdr:rowOff>47625</xdr:rowOff>
    </xdr:to>
    <xdr:pic>
      <xdr:nvPicPr>
        <xdr:cNvPr id="613" name="Ink 62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364372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9988</xdr:col>
      <xdr:colOff>952500</xdr:colOff>
      <xdr:row>41</xdr:row>
      <xdr:rowOff>0</xdr:rowOff>
    </xdr:from>
    <xdr:to>
      <xdr:col>9989</xdr:col>
      <xdr:colOff>647700</xdr:colOff>
      <xdr:row>42</xdr:row>
      <xdr:rowOff>47625</xdr:rowOff>
    </xdr:to>
    <xdr:pic>
      <xdr:nvPicPr>
        <xdr:cNvPr id="614" name="Ink 62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24948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9988</xdr:col>
      <xdr:colOff>952500</xdr:colOff>
      <xdr:row>65573</xdr:row>
      <xdr:rowOff>66675</xdr:rowOff>
    </xdr:from>
    <xdr:to>
      <xdr:col>9989</xdr:col>
      <xdr:colOff>647700</xdr:colOff>
      <xdr:row>65578</xdr:row>
      <xdr:rowOff>47625</xdr:rowOff>
    </xdr:to>
    <xdr:pic>
      <xdr:nvPicPr>
        <xdr:cNvPr id="615" name="Ink 62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24948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9988</xdr:col>
      <xdr:colOff>952500</xdr:colOff>
      <xdr:row>131109</xdr:row>
      <xdr:rowOff>66675</xdr:rowOff>
    </xdr:from>
    <xdr:to>
      <xdr:col>9989</xdr:col>
      <xdr:colOff>647700</xdr:colOff>
      <xdr:row>131114</xdr:row>
      <xdr:rowOff>47625</xdr:rowOff>
    </xdr:to>
    <xdr:pic>
      <xdr:nvPicPr>
        <xdr:cNvPr id="616" name="Ink 62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24948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9988</xdr:col>
      <xdr:colOff>952500</xdr:colOff>
      <xdr:row>196645</xdr:row>
      <xdr:rowOff>66675</xdr:rowOff>
    </xdr:from>
    <xdr:to>
      <xdr:col>9989</xdr:col>
      <xdr:colOff>647700</xdr:colOff>
      <xdr:row>196650</xdr:row>
      <xdr:rowOff>47625</xdr:rowOff>
    </xdr:to>
    <xdr:pic>
      <xdr:nvPicPr>
        <xdr:cNvPr id="617" name="Ink 62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24948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9988</xdr:col>
      <xdr:colOff>952500</xdr:colOff>
      <xdr:row>262181</xdr:row>
      <xdr:rowOff>66675</xdr:rowOff>
    </xdr:from>
    <xdr:to>
      <xdr:col>9989</xdr:col>
      <xdr:colOff>647700</xdr:colOff>
      <xdr:row>262186</xdr:row>
      <xdr:rowOff>47625</xdr:rowOff>
    </xdr:to>
    <xdr:pic>
      <xdr:nvPicPr>
        <xdr:cNvPr id="618" name="Ink 62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24948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9988</xdr:col>
      <xdr:colOff>952500</xdr:colOff>
      <xdr:row>327717</xdr:row>
      <xdr:rowOff>66675</xdr:rowOff>
    </xdr:from>
    <xdr:to>
      <xdr:col>9989</xdr:col>
      <xdr:colOff>647700</xdr:colOff>
      <xdr:row>327722</xdr:row>
      <xdr:rowOff>47625</xdr:rowOff>
    </xdr:to>
    <xdr:pic>
      <xdr:nvPicPr>
        <xdr:cNvPr id="619" name="Ink 63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24948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9988</xdr:col>
      <xdr:colOff>952500</xdr:colOff>
      <xdr:row>393253</xdr:row>
      <xdr:rowOff>66675</xdr:rowOff>
    </xdr:from>
    <xdr:to>
      <xdr:col>9989</xdr:col>
      <xdr:colOff>647700</xdr:colOff>
      <xdr:row>393258</xdr:row>
      <xdr:rowOff>47625</xdr:rowOff>
    </xdr:to>
    <xdr:pic>
      <xdr:nvPicPr>
        <xdr:cNvPr id="620" name="Ink 63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24948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9988</xdr:col>
      <xdr:colOff>952500</xdr:colOff>
      <xdr:row>458789</xdr:row>
      <xdr:rowOff>66675</xdr:rowOff>
    </xdr:from>
    <xdr:to>
      <xdr:col>9989</xdr:col>
      <xdr:colOff>647700</xdr:colOff>
      <xdr:row>458794</xdr:row>
      <xdr:rowOff>47625</xdr:rowOff>
    </xdr:to>
    <xdr:pic>
      <xdr:nvPicPr>
        <xdr:cNvPr id="621" name="Ink 63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24948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9988</xdr:col>
      <xdr:colOff>952500</xdr:colOff>
      <xdr:row>524325</xdr:row>
      <xdr:rowOff>66675</xdr:rowOff>
    </xdr:from>
    <xdr:to>
      <xdr:col>9989</xdr:col>
      <xdr:colOff>647700</xdr:colOff>
      <xdr:row>524330</xdr:row>
      <xdr:rowOff>47625</xdr:rowOff>
    </xdr:to>
    <xdr:pic>
      <xdr:nvPicPr>
        <xdr:cNvPr id="622" name="Ink 63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24948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9988</xdr:col>
      <xdr:colOff>952500</xdr:colOff>
      <xdr:row>589861</xdr:row>
      <xdr:rowOff>66675</xdr:rowOff>
    </xdr:from>
    <xdr:to>
      <xdr:col>9989</xdr:col>
      <xdr:colOff>647700</xdr:colOff>
      <xdr:row>589866</xdr:row>
      <xdr:rowOff>47625</xdr:rowOff>
    </xdr:to>
    <xdr:pic>
      <xdr:nvPicPr>
        <xdr:cNvPr id="623" name="Ink 63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24948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9988</xdr:col>
      <xdr:colOff>952500</xdr:colOff>
      <xdr:row>655397</xdr:row>
      <xdr:rowOff>66675</xdr:rowOff>
    </xdr:from>
    <xdr:to>
      <xdr:col>9989</xdr:col>
      <xdr:colOff>647700</xdr:colOff>
      <xdr:row>655402</xdr:row>
      <xdr:rowOff>47625</xdr:rowOff>
    </xdr:to>
    <xdr:pic>
      <xdr:nvPicPr>
        <xdr:cNvPr id="624" name="Ink 63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24948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9988</xdr:col>
      <xdr:colOff>952500</xdr:colOff>
      <xdr:row>720933</xdr:row>
      <xdr:rowOff>66675</xdr:rowOff>
    </xdr:from>
    <xdr:to>
      <xdr:col>9989</xdr:col>
      <xdr:colOff>647700</xdr:colOff>
      <xdr:row>720938</xdr:row>
      <xdr:rowOff>47625</xdr:rowOff>
    </xdr:to>
    <xdr:pic>
      <xdr:nvPicPr>
        <xdr:cNvPr id="625" name="Ink 63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24948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9988</xdr:col>
      <xdr:colOff>952500</xdr:colOff>
      <xdr:row>786469</xdr:row>
      <xdr:rowOff>66675</xdr:rowOff>
    </xdr:from>
    <xdr:to>
      <xdr:col>9989</xdr:col>
      <xdr:colOff>647700</xdr:colOff>
      <xdr:row>786474</xdr:row>
      <xdr:rowOff>47625</xdr:rowOff>
    </xdr:to>
    <xdr:pic>
      <xdr:nvPicPr>
        <xdr:cNvPr id="626" name="Ink 63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24948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9988</xdr:col>
      <xdr:colOff>952500</xdr:colOff>
      <xdr:row>852005</xdr:row>
      <xdr:rowOff>66675</xdr:rowOff>
    </xdr:from>
    <xdr:to>
      <xdr:col>9989</xdr:col>
      <xdr:colOff>647700</xdr:colOff>
      <xdr:row>852010</xdr:row>
      <xdr:rowOff>47625</xdr:rowOff>
    </xdr:to>
    <xdr:pic>
      <xdr:nvPicPr>
        <xdr:cNvPr id="627" name="Ink 63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24948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9988</xdr:col>
      <xdr:colOff>952500</xdr:colOff>
      <xdr:row>917541</xdr:row>
      <xdr:rowOff>66675</xdr:rowOff>
    </xdr:from>
    <xdr:to>
      <xdr:col>9989</xdr:col>
      <xdr:colOff>647700</xdr:colOff>
      <xdr:row>917546</xdr:row>
      <xdr:rowOff>47625</xdr:rowOff>
    </xdr:to>
    <xdr:pic>
      <xdr:nvPicPr>
        <xdr:cNvPr id="628" name="Ink 63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24948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9988</xdr:col>
      <xdr:colOff>952500</xdr:colOff>
      <xdr:row>983077</xdr:row>
      <xdr:rowOff>66675</xdr:rowOff>
    </xdr:from>
    <xdr:to>
      <xdr:col>9989</xdr:col>
      <xdr:colOff>647700</xdr:colOff>
      <xdr:row>983082</xdr:row>
      <xdr:rowOff>47625</xdr:rowOff>
    </xdr:to>
    <xdr:pic>
      <xdr:nvPicPr>
        <xdr:cNvPr id="629" name="Ink 64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24948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10244</xdr:col>
      <xdr:colOff>952500</xdr:colOff>
      <xdr:row>41</xdr:row>
      <xdr:rowOff>0</xdr:rowOff>
    </xdr:from>
    <xdr:to>
      <xdr:col>10245</xdr:col>
      <xdr:colOff>647700</xdr:colOff>
      <xdr:row>42</xdr:row>
      <xdr:rowOff>47625</xdr:rowOff>
    </xdr:to>
    <xdr:pic>
      <xdr:nvPicPr>
        <xdr:cNvPr id="630" name="Ink 64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485524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10244</xdr:col>
      <xdr:colOff>952500</xdr:colOff>
      <xdr:row>65573</xdr:row>
      <xdr:rowOff>66675</xdr:rowOff>
    </xdr:from>
    <xdr:to>
      <xdr:col>10245</xdr:col>
      <xdr:colOff>647700</xdr:colOff>
      <xdr:row>65578</xdr:row>
      <xdr:rowOff>47625</xdr:rowOff>
    </xdr:to>
    <xdr:pic>
      <xdr:nvPicPr>
        <xdr:cNvPr id="631" name="Ink 64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485524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10244</xdr:col>
      <xdr:colOff>952500</xdr:colOff>
      <xdr:row>131109</xdr:row>
      <xdr:rowOff>66675</xdr:rowOff>
    </xdr:from>
    <xdr:to>
      <xdr:col>10245</xdr:col>
      <xdr:colOff>647700</xdr:colOff>
      <xdr:row>131114</xdr:row>
      <xdr:rowOff>47625</xdr:rowOff>
    </xdr:to>
    <xdr:pic>
      <xdr:nvPicPr>
        <xdr:cNvPr id="632" name="Ink 64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485524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10244</xdr:col>
      <xdr:colOff>952500</xdr:colOff>
      <xdr:row>196645</xdr:row>
      <xdr:rowOff>66675</xdr:rowOff>
    </xdr:from>
    <xdr:to>
      <xdr:col>10245</xdr:col>
      <xdr:colOff>647700</xdr:colOff>
      <xdr:row>196650</xdr:row>
      <xdr:rowOff>47625</xdr:rowOff>
    </xdr:to>
    <xdr:pic>
      <xdr:nvPicPr>
        <xdr:cNvPr id="633" name="Ink 64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485524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10244</xdr:col>
      <xdr:colOff>952500</xdr:colOff>
      <xdr:row>262181</xdr:row>
      <xdr:rowOff>66675</xdr:rowOff>
    </xdr:from>
    <xdr:to>
      <xdr:col>10245</xdr:col>
      <xdr:colOff>647700</xdr:colOff>
      <xdr:row>262186</xdr:row>
      <xdr:rowOff>47625</xdr:rowOff>
    </xdr:to>
    <xdr:pic>
      <xdr:nvPicPr>
        <xdr:cNvPr id="634" name="Ink 64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485524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10244</xdr:col>
      <xdr:colOff>952500</xdr:colOff>
      <xdr:row>327717</xdr:row>
      <xdr:rowOff>66675</xdr:rowOff>
    </xdr:from>
    <xdr:to>
      <xdr:col>10245</xdr:col>
      <xdr:colOff>647700</xdr:colOff>
      <xdr:row>327722</xdr:row>
      <xdr:rowOff>47625</xdr:rowOff>
    </xdr:to>
    <xdr:pic>
      <xdr:nvPicPr>
        <xdr:cNvPr id="635" name="Ink 64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485524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10244</xdr:col>
      <xdr:colOff>952500</xdr:colOff>
      <xdr:row>393253</xdr:row>
      <xdr:rowOff>66675</xdr:rowOff>
    </xdr:from>
    <xdr:to>
      <xdr:col>10245</xdr:col>
      <xdr:colOff>647700</xdr:colOff>
      <xdr:row>393258</xdr:row>
      <xdr:rowOff>47625</xdr:rowOff>
    </xdr:to>
    <xdr:pic>
      <xdr:nvPicPr>
        <xdr:cNvPr id="636" name="Ink 64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485524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10244</xdr:col>
      <xdr:colOff>952500</xdr:colOff>
      <xdr:row>458789</xdr:row>
      <xdr:rowOff>66675</xdr:rowOff>
    </xdr:from>
    <xdr:to>
      <xdr:col>10245</xdr:col>
      <xdr:colOff>647700</xdr:colOff>
      <xdr:row>458794</xdr:row>
      <xdr:rowOff>47625</xdr:rowOff>
    </xdr:to>
    <xdr:pic>
      <xdr:nvPicPr>
        <xdr:cNvPr id="637" name="Ink 64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485524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10244</xdr:col>
      <xdr:colOff>952500</xdr:colOff>
      <xdr:row>524325</xdr:row>
      <xdr:rowOff>66675</xdr:rowOff>
    </xdr:from>
    <xdr:to>
      <xdr:col>10245</xdr:col>
      <xdr:colOff>647700</xdr:colOff>
      <xdr:row>524330</xdr:row>
      <xdr:rowOff>47625</xdr:rowOff>
    </xdr:to>
    <xdr:pic>
      <xdr:nvPicPr>
        <xdr:cNvPr id="638" name="Ink 64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485524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10244</xdr:col>
      <xdr:colOff>952500</xdr:colOff>
      <xdr:row>589861</xdr:row>
      <xdr:rowOff>66675</xdr:rowOff>
    </xdr:from>
    <xdr:to>
      <xdr:col>10245</xdr:col>
      <xdr:colOff>647700</xdr:colOff>
      <xdr:row>589866</xdr:row>
      <xdr:rowOff>47625</xdr:rowOff>
    </xdr:to>
    <xdr:pic>
      <xdr:nvPicPr>
        <xdr:cNvPr id="639" name="Ink 65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485524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10244</xdr:col>
      <xdr:colOff>952500</xdr:colOff>
      <xdr:row>655397</xdr:row>
      <xdr:rowOff>66675</xdr:rowOff>
    </xdr:from>
    <xdr:to>
      <xdr:col>10245</xdr:col>
      <xdr:colOff>647700</xdr:colOff>
      <xdr:row>655402</xdr:row>
      <xdr:rowOff>47625</xdr:rowOff>
    </xdr:to>
    <xdr:pic>
      <xdr:nvPicPr>
        <xdr:cNvPr id="640" name="Ink 65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485524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10244</xdr:col>
      <xdr:colOff>952500</xdr:colOff>
      <xdr:row>720933</xdr:row>
      <xdr:rowOff>66675</xdr:rowOff>
    </xdr:from>
    <xdr:to>
      <xdr:col>10245</xdr:col>
      <xdr:colOff>647700</xdr:colOff>
      <xdr:row>720938</xdr:row>
      <xdr:rowOff>47625</xdr:rowOff>
    </xdr:to>
    <xdr:pic>
      <xdr:nvPicPr>
        <xdr:cNvPr id="641" name="Ink 65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485524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10244</xdr:col>
      <xdr:colOff>952500</xdr:colOff>
      <xdr:row>786469</xdr:row>
      <xdr:rowOff>66675</xdr:rowOff>
    </xdr:from>
    <xdr:to>
      <xdr:col>10245</xdr:col>
      <xdr:colOff>647700</xdr:colOff>
      <xdr:row>786474</xdr:row>
      <xdr:rowOff>47625</xdr:rowOff>
    </xdr:to>
    <xdr:pic>
      <xdr:nvPicPr>
        <xdr:cNvPr id="642" name="Ink 65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485524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10244</xdr:col>
      <xdr:colOff>952500</xdr:colOff>
      <xdr:row>852005</xdr:row>
      <xdr:rowOff>66675</xdr:rowOff>
    </xdr:from>
    <xdr:to>
      <xdr:col>10245</xdr:col>
      <xdr:colOff>647700</xdr:colOff>
      <xdr:row>852010</xdr:row>
      <xdr:rowOff>47625</xdr:rowOff>
    </xdr:to>
    <xdr:pic>
      <xdr:nvPicPr>
        <xdr:cNvPr id="643" name="Ink 65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485524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10244</xdr:col>
      <xdr:colOff>952500</xdr:colOff>
      <xdr:row>917541</xdr:row>
      <xdr:rowOff>66675</xdr:rowOff>
    </xdr:from>
    <xdr:to>
      <xdr:col>10245</xdr:col>
      <xdr:colOff>647700</xdr:colOff>
      <xdr:row>917546</xdr:row>
      <xdr:rowOff>47625</xdr:rowOff>
    </xdr:to>
    <xdr:pic>
      <xdr:nvPicPr>
        <xdr:cNvPr id="644" name="Ink 65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485524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10244</xdr:col>
      <xdr:colOff>952500</xdr:colOff>
      <xdr:row>983077</xdr:row>
      <xdr:rowOff>66675</xdr:rowOff>
    </xdr:from>
    <xdr:to>
      <xdr:col>10245</xdr:col>
      <xdr:colOff>647700</xdr:colOff>
      <xdr:row>983082</xdr:row>
      <xdr:rowOff>47625</xdr:rowOff>
    </xdr:to>
    <xdr:pic>
      <xdr:nvPicPr>
        <xdr:cNvPr id="645" name="Ink 65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485524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10500</xdr:col>
      <xdr:colOff>952500</xdr:colOff>
      <xdr:row>41</xdr:row>
      <xdr:rowOff>0</xdr:rowOff>
    </xdr:from>
    <xdr:to>
      <xdr:col>10501</xdr:col>
      <xdr:colOff>647700</xdr:colOff>
      <xdr:row>42</xdr:row>
      <xdr:rowOff>47625</xdr:rowOff>
    </xdr:to>
    <xdr:pic>
      <xdr:nvPicPr>
        <xdr:cNvPr id="646" name="Ink 65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046100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10500</xdr:col>
      <xdr:colOff>952500</xdr:colOff>
      <xdr:row>65573</xdr:row>
      <xdr:rowOff>66675</xdr:rowOff>
    </xdr:from>
    <xdr:to>
      <xdr:col>10501</xdr:col>
      <xdr:colOff>647700</xdr:colOff>
      <xdr:row>65578</xdr:row>
      <xdr:rowOff>47625</xdr:rowOff>
    </xdr:to>
    <xdr:pic>
      <xdr:nvPicPr>
        <xdr:cNvPr id="647" name="Ink 65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46100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10500</xdr:col>
      <xdr:colOff>952500</xdr:colOff>
      <xdr:row>131109</xdr:row>
      <xdr:rowOff>66675</xdr:rowOff>
    </xdr:from>
    <xdr:to>
      <xdr:col>10501</xdr:col>
      <xdr:colOff>647700</xdr:colOff>
      <xdr:row>131114</xdr:row>
      <xdr:rowOff>47625</xdr:rowOff>
    </xdr:to>
    <xdr:pic>
      <xdr:nvPicPr>
        <xdr:cNvPr id="648" name="Ink 65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46100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10500</xdr:col>
      <xdr:colOff>952500</xdr:colOff>
      <xdr:row>196645</xdr:row>
      <xdr:rowOff>66675</xdr:rowOff>
    </xdr:from>
    <xdr:to>
      <xdr:col>10501</xdr:col>
      <xdr:colOff>647700</xdr:colOff>
      <xdr:row>196650</xdr:row>
      <xdr:rowOff>47625</xdr:rowOff>
    </xdr:to>
    <xdr:pic>
      <xdr:nvPicPr>
        <xdr:cNvPr id="649" name="Ink 66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46100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10500</xdr:col>
      <xdr:colOff>952500</xdr:colOff>
      <xdr:row>262181</xdr:row>
      <xdr:rowOff>66675</xdr:rowOff>
    </xdr:from>
    <xdr:to>
      <xdr:col>10501</xdr:col>
      <xdr:colOff>647700</xdr:colOff>
      <xdr:row>262186</xdr:row>
      <xdr:rowOff>47625</xdr:rowOff>
    </xdr:to>
    <xdr:pic>
      <xdr:nvPicPr>
        <xdr:cNvPr id="650" name="Ink 66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46100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10500</xdr:col>
      <xdr:colOff>952500</xdr:colOff>
      <xdr:row>327717</xdr:row>
      <xdr:rowOff>66675</xdr:rowOff>
    </xdr:from>
    <xdr:to>
      <xdr:col>10501</xdr:col>
      <xdr:colOff>647700</xdr:colOff>
      <xdr:row>327722</xdr:row>
      <xdr:rowOff>47625</xdr:rowOff>
    </xdr:to>
    <xdr:pic>
      <xdr:nvPicPr>
        <xdr:cNvPr id="651" name="Ink 66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46100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10500</xdr:col>
      <xdr:colOff>952500</xdr:colOff>
      <xdr:row>393253</xdr:row>
      <xdr:rowOff>66675</xdr:rowOff>
    </xdr:from>
    <xdr:to>
      <xdr:col>10501</xdr:col>
      <xdr:colOff>647700</xdr:colOff>
      <xdr:row>393258</xdr:row>
      <xdr:rowOff>47625</xdr:rowOff>
    </xdr:to>
    <xdr:pic>
      <xdr:nvPicPr>
        <xdr:cNvPr id="652" name="Ink 66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46100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10500</xdr:col>
      <xdr:colOff>952500</xdr:colOff>
      <xdr:row>458789</xdr:row>
      <xdr:rowOff>66675</xdr:rowOff>
    </xdr:from>
    <xdr:to>
      <xdr:col>10501</xdr:col>
      <xdr:colOff>647700</xdr:colOff>
      <xdr:row>458794</xdr:row>
      <xdr:rowOff>47625</xdr:rowOff>
    </xdr:to>
    <xdr:pic>
      <xdr:nvPicPr>
        <xdr:cNvPr id="653" name="Ink 66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46100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10500</xdr:col>
      <xdr:colOff>952500</xdr:colOff>
      <xdr:row>524325</xdr:row>
      <xdr:rowOff>66675</xdr:rowOff>
    </xdr:from>
    <xdr:to>
      <xdr:col>10501</xdr:col>
      <xdr:colOff>647700</xdr:colOff>
      <xdr:row>524330</xdr:row>
      <xdr:rowOff>47625</xdr:rowOff>
    </xdr:to>
    <xdr:pic>
      <xdr:nvPicPr>
        <xdr:cNvPr id="654" name="Ink 66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46100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10500</xdr:col>
      <xdr:colOff>952500</xdr:colOff>
      <xdr:row>589861</xdr:row>
      <xdr:rowOff>66675</xdr:rowOff>
    </xdr:from>
    <xdr:to>
      <xdr:col>10501</xdr:col>
      <xdr:colOff>647700</xdr:colOff>
      <xdr:row>589866</xdr:row>
      <xdr:rowOff>47625</xdr:rowOff>
    </xdr:to>
    <xdr:pic>
      <xdr:nvPicPr>
        <xdr:cNvPr id="655" name="Ink 66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46100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10500</xdr:col>
      <xdr:colOff>952500</xdr:colOff>
      <xdr:row>655397</xdr:row>
      <xdr:rowOff>66675</xdr:rowOff>
    </xdr:from>
    <xdr:to>
      <xdr:col>10501</xdr:col>
      <xdr:colOff>647700</xdr:colOff>
      <xdr:row>655402</xdr:row>
      <xdr:rowOff>47625</xdr:rowOff>
    </xdr:to>
    <xdr:pic>
      <xdr:nvPicPr>
        <xdr:cNvPr id="656" name="Ink 66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46100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10500</xdr:col>
      <xdr:colOff>952500</xdr:colOff>
      <xdr:row>720933</xdr:row>
      <xdr:rowOff>66675</xdr:rowOff>
    </xdr:from>
    <xdr:to>
      <xdr:col>10501</xdr:col>
      <xdr:colOff>647700</xdr:colOff>
      <xdr:row>720938</xdr:row>
      <xdr:rowOff>47625</xdr:rowOff>
    </xdr:to>
    <xdr:pic>
      <xdr:nvPicPr>
        <xdr:cNvPr id="657" name="Ink 66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46100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10500</xdr:col>
      <xdr:colOff>952500</xdr:colOff>
      <xdr:row>786469</xdr:row>
      <xdr:rowOff>66675</xdr:rowOff>
    </xdr:from>
    <xdr:to>
      <xdr:col>10501</xdr:col>
      <xdr:colOff>647700</xdr:colOff>
      <xdr:row>786474</xdr:row>
      <xdr:rowOff>47625</xdr:rowOff>
    </xdr:to>
    <xdr:pic>
      <xdr:nvPicPr>
        <xdr:cNvPr id="658" name="Ink 66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46100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10500</xdr:col>
      <xdr:colOff>952500</xdr:colOff>
      <xdr:row>852005</xdr:row>
      <xdr:rowOff>66675</xdr:rowOff>
    </xdr:from>
    <xdr:to>
      <xdr:col>10501</xdr:col>
      <xdr:colOff>647700</xdr:colOff>
      <xdr:row>852010</xdr:row>
      <xdr:rowOff>47625</xdr:rowOff>
    </xdr:to>
    <xdr:pic>
      <xdr:nvPicPr>
        <xdr:cNvPr id="659" name="Ink 67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46100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10500</xdr:col>
      <xdr:colOff>952500</xdr:colOff>
      <xdr:row>917541</xdr:row>
      <xdr:rowOff>66675</xdr:rowOff>
    </xdr:from>
    <xdr:to>
      <xdr:col>10501</xdr:col>
      <xdr:colOff>647700</xdr:colOff>
      <xdr:row>917546</xdr:row>
      <xdr:rowOff>47625</xdr:rowOff>
    </xdr:to>
    <xdr:pic>
      <xdr:nvPicPr>
        <xdr:cNvPr id="660" name="Ink 67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46100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10500</xdr:col>
      <xdr:colOff>952500</xdr:colOff>
      <xdr:row>983077</xdr:row>
      <xdr:rowOff>66675</xdr:rowOff>
    </xdr:from>
    <xdr:to>
      <xdr:col>10501</xdr:col>
      <xdr:colOff>647700</xdr:colOff>
      <xdr:row>983082</xdr:row>
      <xdr:rowOff>47625</xdr:rowOff>
    </xdr:to>
    <xdr:pic>
      <xdr:nvPicPr>
        <xdr:cNvPr id="661" name="Ink 67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46100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10756</xdr:col>
      <xdr:colOff>952500</xdr:colOff>
      <xdr:row>41</xdr:row>
      <xdr:rowOff>0</xdr:rowOff>
    </xdr:from>
    <xdr:to>
      <xdr:col>10757</xdr:col>
      <xdr:colOff>647700</xdr:colOff>
      <xdr:row>42</xdr:row>
      <xdr:rowOff>47625</xdr:rowOff>
    </xdr:to>
    <xdr:pic>
      <xdr:nvPicPr>
        <xdr:cNvPr id="662" name="Ink 67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06676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10756</xdr:col>
      <xdr:colOff>952500</xdr:colOff>
      <xdr:row>65573</xdr:row>
      <xdr:rowOff>66675</xdr:rowOff>
    </xdr:from>
    <xdr:to>
      <xdr:col>10757</xdr:col>
      <xdr:colOff>647700</xdr:colOff>
      <xdr:row>65578</xdr:row>
      <xdr:rowOff>47625</xdr:rowOff>
    </xdr:to>
    <xdr:pic>
      <xdr:nvPicPr>
        <xdr:cNvPr id="663" name="Ink 67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606676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10756</xdr:col>
      <xdr:colOff>952500</xdr:colOff>
      <xdr:row>131109</xdr:row>
      <xdr:rowOff>66675</xdr:rowOff>
    </xdr:from>
    <xdr:to>
      <xdr:col>10757</xdr:col>
      <xdr:colOff>647700</xdr:colOff>
      <xdr:row>131114</xdr:row>
      <xdr:rowOff>47625</xdr:rowOff>
    </xdr:to>
    <xdr:pic>
      <xdr:nvPicPr>
        <xdr:cNvPr id="664" name="Ink 67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606676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10756</xdr:col>
      <xdr:colOff>952500</xdr:colOff>
      <xdr:row>196645</xdr:row>
      <xdr:rowOff>66675</xdr:rowOff>
    </xdr:from>
    <xdr:to>
      <xdr:col>10757</xdr:col>
      <xdr:colOff>647700</xdr:colOff>
      <xdr:row>196650</xdr:row>
      <xdr:rowOff>47625</xdr:rowOff>
    </xdr:to>
    <xdr:pic>
      <xdr:nvPicPr>
        <xdr:cNvPr id="665" name="Ink 67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606676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10756</xdr:col>
      <xdr:colOff>952500</xdr:colOff>
      <xdr:row>262181</xdr:row>
      <xdr:rowOff>66675</xdr:rowOff>
    </xdr:from>
    <xdr:to>
      <xdr:col>10757</xdr:col>
      <xdr:colOff>647700</xdr:colOff>
      <xdr:row>262186</xdr:row>
      <xdr:rowOff>47625</xdr:rowOff>
    </xdr:to>
    <xdr:pic>
      <xdr:nvPicPr>
        <xdr:cNvPr id="666" name="Ink 67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606676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10756</xdr:col>
      <xdr:colOff>952500</xdr:colOff>
      <xdr:row>327717</xdr:row>
      <xdr:rowOff>66675</xdr:rowOff>
    </xdr:from>
    <xdr:to>
      <xdr:col>10757</xdr:col>
      <xdr:colOff>647700</xdr:colOff>
      <xdr:row>327722</xdr:row>
      <xdr:rowOff>47625</xdr:rowOff>
    </xdr:to>
    <xdr:pic>
      <xdr:nvPicPr>
        <xdr:cNvPr id="667" name="Ink 67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606676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10756</xdr:col>
      <xdr:colOff>952500</xdr:colOff>
      <xdr:row>393253</xdr:row>
      <xdr:rowOff>66675</xdr:rowOff>
    </xdr:from>
    <xdr:to>
      <xdr:col>10757</xdr:col>
      <xdr:colOff>647700</xdr:colOff>
      <xdr:row>393258</xdr:row>
      <xdr:rowOff>47625</xdr:rowOff>
    </xdr:to>
    <xdr:pic>
      <xdr:nvPicPr>
        <xdr:cNvPr id="668" name="Ink 67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606676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10756</xdr:col>
      <xdr:colOff>952500</xdr:colOff>
      <xdr:row>458789</xdr:row>
      <xdr:rowOff>66675</xdr:rowOff>
    </xdr:from>
    <xdr:to>
      <xdr:col>10757</xdr:col>
      <xdr:colOff>647700</xdr:colOff>
      <xdr:row>458794</xdr:row>
      <xdr:rowOff>47625</xdr:rowOff>
    </xdr:to>
    <xdr:pic>
      <xdr:nvPicPr>
        <xdr:cNvPr id="669" name="Ink 68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606676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10756</xdr:col>
      <xdr:colOff>952500</xdr:colOff>
      <xdr:row>524325</xdr:row>
      <xdr:rowOff>66675</xdr:rowOff>
    </xdr:from>
    <xdr:to>
      <xdr:col>10757</xdr:col>
      <xdr:colOff>647700</xdr:colOff>
      <xdr:row>524330</xdr:row>
      <xdr:rowOff>47625</xdr:rowOff>
    </xdr:to>
    <xdr:pic>
      <xdr:nvPicPr>
        <xdr:cNvPr id="670" name="Ink 68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606676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10756</xdr:col>
      <xdr:colOff>952500</xdr:colOff>
      <xdr:row>589861</xdr:row>
      <xdr:rowOff>66675</xdr:rowOff>
    </xdr:from>
    <xdr:to>
      <xdr:col>10757</xdr:col>
      <xdr:colOff>647700</xdr:colOff>
      <xdr:row>589866</xdr:row>
      <xdr:rowOff>47625</xdr:rowOff>
    </xdr:to>
    <xdr:pic>
      <xdr:nvPicPr>
        <xdr:cNvPr id="671" name="Ink 68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606676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10756</xdr:col>
      <xdr:colOff>952500</xdr:colOff>
      <xdr:row>655397</xdr:row>
      <xdr:rowOff>66675</xdr:rowOff>
    </xdr:from>
    <xdr:to>
      <xdr:col>10757</xdr:col>
      <xdr:colOff>647700</xdr:colOff>
      <xdr:row>655402</xdr:row>
      <xdr:rowOff>47625</xdr:rowOff>
    </xdr:to>
    <xdr:pic>
      <xdr:nvPicPr>
        <xdr:cNvPr id="672" name="Ink 68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606676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10756</xdr:col>
      <xdr:colOff>952500</xdr:colOff>
      <xdr:row>720933</xdr:row>
      <xdr:rowOff>66675</xdr:rowOff>
    </xdr:from>
    <xdr:to>
      <xdr:col>10757</xdr:col>
      <xdr:colOff>647700</xdr:colOff>
      <xdr:row>720938</xdr:row>
      <xdr:rowOff>47625</xdr:rowOff>
    </xdr:to>
    <xdr:pic>
      <xdr:nvPicPr>
        <xdr:cNvPr id="673" name="Ink 68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606676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10756</xdr:col>
      <xdr:colOff>952500</xdr:colOff>
      <xdr:row>786469</xdr:row>
      <xdr:rowOff>66675</xdr:rowOff>
    </xdr:from>
    <xdr:to>
      <xdr:col>10757</xdr:col>
      <xdr:colOff>647700</xdr:colOff>
      <xdr:row>786474</xdr:row>
      <xdr:rowOff>47625</xdr:rowOff>
    </xdr:to>
    <xdr:pic>
      <xdr:nvPicPr>
        <xdr:cNvPr id="674" name="Ink 68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606676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10756</xdr:col>
      <xdr:colOff>952500</xdr:colOff>
      <xdr:row>852005</xdr:row>
      <xdr:rowOff>66675</xdr:rowOff>
    </xdr:from>
    <xdr:to>
      <xdr:col>10757</xdr:col>
      <xdr:colOff>647700</xdr:colOff>
      <xdr:row>852010</xdr:row>
      <xdr:rowOff>47625</xdr:rowOff>
    </xdr:to>
    <xdr:pic>
      <xdr:nvPicPr>
        <xdr:cNvPr id="675" name="Ink 68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606676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10756</xdr:col>
      <xdr:colOff>952500</xdr:colOff>
      <xdr:row>917541</xdr:row>
      <xdr:rowOff>66675</xdr:rowOff>
    </xdr:from>
    <xdr:to>
      <xdr:col>10757</xdr:col>
      <xdr:colOff>647700</xdr:colOff>
      <xdr:row>917546</xdr:row>
      <xdr:rowOff>47625</xdr:rowOff>
    </xdr:to>
    <xdr:pic>
      <xdr:nvPicPr>
        <xdr:cNvPr id="676" name="Ink 68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606676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10756</xdr:col>
      <xdr:colOff>952500</xdr:colOff>
      <xdr:row>983077</xdr:row>
      <xdr:rowOff>66675</xdr:rowOff>
    </xdr:from>
    <xdr:to>
      <xdr:col>10757</xdr:col>
      <xdr:colOff>647700</xdr:colOff>
      <xdr:row>983082</xdr:row>
      <xdr:rowOff>47625</xdr:rowOff>
    </xdr:to>
    <xdr:pic>
      <xdr:nvPicPr>
        <xdr:cNvPr id="677" name="Ink 68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606676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11012</xdr:col>
      <xdr:colOff>952500</xdr:colOff>
      <xdr:row>41</xdr:row>
      <xdr:rowOff>0</xdr:rowOff>
    </xdr:from>
    <xdr:to>
      <xdr:col>11013</xdr:col>
      <xdr:colOff>647700</xdr:colOff>
      <xdr:row>42</xdr:row>
      <xdr:rowOff>47625</xdr:rowOff>
    </xdr:to>
    <xdr:pic>
      <xdr:nvPicPr>
        <xdr:cNvPr id="678" name="Ink 68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167252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11012</xdr:col>
      <xdr:colOff>952500</xdr:colOff>
      <xdr:row>65573</xdr:row>
      <xdr:rowOff>66675</xdr:rowOff>
    </xdr:from>
    <xdr:to>
      <xdr:col>11013</xdr:col>
      <xdr:colOff>647700</xdr:colOff>
      <xdr:row>65578</xdr:row>
      <xdr:rowOff>47625</xdr:rowOff>
    </xdr:to>
    <xdr:pic>
      <xdr:nvPicPr>
        <xdr:cNvPr id="679" name="Ink 69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167252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11012</xdr:col>
      <xdr:colOff>952500</xdr:colOff>
      <xdr:row>131109</xdr:row>
      <xdr:rowOff>66675</xdr:rowOff>
    </xdr:from>
    <xdr:to>
      <xdr:col>11013</xdr:col>
      <xdr:colOff>647700</xdr:colOff>
      <xdr:row>131114</xdr:row>
      <xdr:rowOff>47625</xdr:rowOff>
    </xdr:to>
    <xdr:pic>
      <xdr:nvPicPr>
        <xdr:cNvPr id="680" name="Ink 69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167252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11012</xdr:col>
      <xdr:colOff>952500</xdr:colOff>
      <xdr:row>196645</xdr:row>
      <xdr:rowOff>66675</xdr:rowOff>
    </xdr:from>
    <xdr:to>
      <xdr:col>11013</xdr:col>
      <xdr:colOff>647700</xdr:colOff>
      <xdr:row>196650</xdr:row>
      <xdr:rowOff>47625</xdr:rowOff>
    </xdr:to>
    <xdr:pic>
      <xdr:nvPicPr>
        <xdr:cNvPr id="681" name="Ink 69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167252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11012</xdr:col>
      <xdr:colOff>952500</xdr:colOff>
      <xdr:row>262181</xdr:row>
      <xdr:rowOff>66675</xdr:rowOff>
    </xdr:from>
    <xdr:to>
      <xdr:col>11013</xdr:col>
      <xdr:colOff>647700</xdr:colOff>
      <xdr:row>262186</xdr:row>
      <xdr:rowOff>47625</xdr:rowOff>
    </xdr:to>
    <xdr:pic>
      <xdr:nvPicPr>
        <xdr:cNvPr id="682" name="Ink 69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167252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11012</xdr:col>
      <xdr:colOff>952500</xdr:colOff>
      <xdr:row>327717</xdr:row>
      <xdr:rowOff>66675</xdr:rowOff>
    </xdr:from>
    <xdr:to>
      <xdr:col>11013</xdr:col>
      <xdr:colOff>647700</xdr:colOff>
      <xdr:row>327722</xdr:row>
      <xdr:rowOff>47625</xdr:rowOff>
    </xdr:to>
    <xdr:pic>
      <xdr:nvPicPr>
        <xdr:cNvPr id="683" name="Ink 69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167252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11012</xdr:col>
      <xdr:colOff>952500</xdr:colOff>
      <xdr:row>393253</xdr:row>
      <xdr:rowOff>66675</xdr:rowOff>
    </xdr:from>
    <xdr:to>
      <xdr:col>11013</xdr:col>
      <xdr:colOff>647700</xdr:colOff>
      <xdr:row>393258</xdr:row>
      <xdr:rowOff>47625</xdr:rowOff>
    </xdr:to>
    <xdr:pic>
      <xdr:nvPicPr>
        <xdr:cNvPr id="684" name="Ink 69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167252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11012</xdr:col>
      <xdr:colOff>952500</xdr:colOff>
      <xdr:row>458789</xdr:row>
      <xdr:rowOff>66675</xdr:rowOff>
    </xdr:from>
    <xdr:to>
      <xdr:col>11013</xdr:col>
      <xdr:colOff>647700</xdr:colOff>
      <xdr:row>458794</xdr:row>
      <xdr:rowOff>47625</xdr:rowOff>
    </xdr:to>
    <xdr:pic>
      <xdr:nvPicPr>
        <xdr:cNvPr id="685" name="Ink 69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167252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11012</xdr:col>
      <xdr:colOff>952500</xdr:colOff>
      <xdr:row>524325</xdr:row>
      <xdr:rowOff>66675</xdr:rowOff>
    </xdr:from>
    <xdr:to>
      <xdr:col>11013</xdr:col>
      <xdr:colOff>647700</xdr:colOff>
      <xdr:row>524330</xdr:row>
      <xdr:rowOff>47625</xdr:rowOff>
    </xdr:to>
    <xdr:pic>
      <xdr:nvPicPr>
        <xdr:cNvPr id="686" name="Ink 69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167252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11012</xdr:col>
      <xdr:colOff>952500</xdr:colOff>
      <xdr:row>589861</xdr:row>
      <xdr:rowOff>66675</xdr:rowOff>
    </xdr:from>
    <xdr:to>
      <xdr:col>11013</xdr:col>
      <xdr:colOff>647700</xdr:colOff>
      <xdr:row>589866</xdr:row>
      <xdr:rowOff>47625</xdr:rowOff>
    </xdr:to>
    <xdr:pic>
      <xdr:nvPicPr>
        <xdr:cNvPr id="687" name="Ink 69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167252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11012</xdr:col>
      <xdr:colOff>952500</xdr:colOff>
      <xdr:row>655397</xdr:row>
      <xdr:rowOff>66675</xdr:rowOff>
    </xdr:from>
    <xdr:to>
      <xdr:col>11013</xdr:col>
      <xdr:colOff>647700</xdr:colOff>
      <xdr:row>655402</xdr:row>
      <xdr:rowOff>47625</xdr:rowOff>
    </xdr:to>
    <xdr:pic>
      <xdr:nvPicPr>
        <xdr:cNvPr id="688" name="Ink 69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167252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11012</xdr:col>
      <xdr:colOff>952500</xdr:colOff>
      <xdr:row>720933</xdr:row>
      <xdr:rowOff>66675</xdr:rowOff>
    </xdr:from>
    <xdr:to>
      <xdr:col>11013</xdr:col>
      <xdr:colOff>647700</xdr:colOff>
      <xdr:row>720938</xdr:row>
      <xdr:rowOff>47625</xdr:rowOff>
    </xdr:to>
    <xdr:pic>
      <xdr:nvPicPr>
        <xdr:cNvPr id="689" name="Ink 70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167252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11012</xdr:col>
      <xdr:colOff>952500</xdr:colOff>
      <xdr:row>786469</xdr:row>
      <xdr:rowOff>66675</xdr:rowOff>
    </xdr:from>
    <xdr:to>
      <xdr:col>11013</xdr:col>
      <xdr:colOff>647700</xdr:colOff>
      <xdr:row>786474</xdr:row>
      <xdr:rowOff>47625</xdr:rowOff>
    </xdr:to>
    <xdr:pic>
      <xdr:nvPicPr>
        <xdr:cNvPr id="690" name="Ink 70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167252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11012</xdr:col>
      <xdr:colOff>952500</xdr:colOff>
      <xdr:row>852005</xdr:row>
      <xdr:rowOff>66675</xdr:rowOff>
    </xdr:from>
    <xdr:to>
      <xdr:col>11013</xdr:col>
      <xdr:colOff>647700</xdr:colOff>
      <xdr:row>852010</xdr:row>
      <xdr:rowOff>47625</xdr:rowOff>
    </xdr:to>
    <xdr:pic>
      <xdr:nvPicPr>
        <xdr:cNvPr id="691" name="Ink 70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167252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11012</xdr:col>
      <xdr:colOff>952500</xdr:colOff>
      <xdr:row>917541</xdr:row>
      <xdr:rowOff>66675</xdr:rowOff>
    </xdr:from>
    <xdr:to>
      <xdr:col>11013</xdr:col>
      <xdr:colOff>647700</xdr:colOff>
      <xdr:row>917546</xdr:row>
      <xdr:rowOff>47625</xdr:rowOff>
    </xdr:to>
    <xdr:pic>
      <xdr:nvPicPr>
        <xdr:cNvPr id="692" name="Ink 70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167252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11012</xdr:col>
      <xdr:colOff>952500</xdr:colOff>
      <xdr:row>983077</xdr:row>
      <xdr:rowOff>66675</xdr:rowOff>
    </xdr:from>
    <xdr:to>
      <xdr:col>11013</xdr:col>
      <xdr:colOff>647700</xdr:colOff>
      <xdr:row>983082</xdr:row>
      <xdr:rowOff>47625</xdr:rowOff>
    </xdr:to>
    <xdr:pic>
      <xdr:nvPicPr>
        <xdr:cNvPr id="693" name="Ink 70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167252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11268</xdr:col>
      <xdr:colOff>952500</xdr:colOff>
      <xdr:row>41</xdr:row>
      <xdr:rowOff>0</xdr:rowOff>
    </xdr:from>
    <xdr:to>
      <xdr:col>11269</xdr:col>
      <xdr:colOff>647700</xdr:colOff>
      <xdr:row>42</xdr:row>
      <xdr:rowOff>47625</xdr:rowOff>
    </xdr:to>
    <xdr:pic>
      <xdr:nvPicPr>
        <xdr:cNvPr id="694" name="Ink 70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727828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11268</xdr:col>
      <xdr:colOff>952500</xdr:colOff>
      <xdr:row>65573</xdr:row>
      <xdr:rowOff>66675</xdr:rowOff>
    </xdr:from>
    <xdr:to>
      <xdr:col>11269</xdr:col>
      <xdr:colOff>647700</xdr:colOff>
      <xdr:row>65578</xdr:row>
      <xdr:rowOff>47625</xdr:rowOff>
    </xdr:to>
    <xdr:pic>
      <xdr:nvPicPr>
        <xdr:cNvPr id="695" name="Ink 70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727828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11268</xdr:col>
      <xdr:colOff>952500</xdr:colOff>
      <xdr:row>131109</xdr:row>
      <xdr:rowOff>66675</xdr:rowOff>
    </xdr:from>
    <xdr:to>
      <xdr:col>11269</xdr:col>
      <xdr:colOff>647700</xdr:colOff>
      <xdr:row>131114</xdr:row>
      <xdr:rowOff>47625</xdr:rowOff>
    </xdr:to>
    <xdr:pic>
      <xdr:nvPicPr>
        <xdr:cNvPr id="696" name="Ink 70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727828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11268</xdr:col>
      <xdr:colOff>952500</xdr:colOff>
      <xdr:row>196645</xdr:row>
      <xdr:rowOff>66675</xdr:rowOff>
    </xdr:from>
    <xdr:to>
      <xdr:col>11269</xdr:col>
      <xdr:colOff>647700</xdr:colOff>
      <xdr:row>196650</xdr:row>
      <xdr:rowOff>47625</xdr:rowOff>
    </xdr:to>
    <xdr:pic>
      <xdr:nvPicPr>
        <xdr:cNvPr id="697" name="Ink 70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727828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11268</xdr:col>
      <xdr:colOff>952500</xdr:colOff>
      <xdr:row>262181</xdr:row>
      <xdr:rowOff>66675</xdr:rowOff>
    </xdr:from>
    <xdr:to>
      <xdr:col>11269</xdr:col>
      <xdr:colOff>647700</xdr:colOff>
      <xdr:row>262186</xdr:row>
      <xdr:rowOff>47625</xdr:rowOff>
    </xdr:to>
    <xdr:pic>
      <xdr:nvPicPr>
        <xdr:cNvPr id="698" name="Ink 70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727828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11268</xdr:col>
      <xdr:colOff>952500</xdr:colOff>
      <xdr:row>327717</xdr:row>
      <xdr:rowOff>66675</xdr:rowOff>
    </xdr:from>
    <xdr:to>
      <xdr:col>11269</xdr:col>
      <xdr:colOff>647700</xdr:colOff>
      <xdr:row>327722</xdr:row>
      <xdr:rowOff>47625</xdr:rowOff>
    </xdr:to>
    <xdr:pic>
      <xdr:nvPicPr>
        <xdr:cNvPr id="699" name="Ink 71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727828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11268</xdr:col>
      <xdr:colOff>952500</xdr:colOff>
      <xdr:row>393253</xdr:row>
      <xdr:rowOff>66675</xdr:rowOff>
    </xdr:from>
    <xdr:to>
      <xdr:col>11269</xdr:col>
      <xdr:colOff>647700</xdr:colOff>
      <xdr:row>393258</xdr:row>
      <xdr:rowOff>47625</xdr:rowOff>
    </xdr:to>
    <xdr:pic>
      <xdr:nvPicPr>
        <xdr:cNvPr id="700" name="Ink 71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727828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11268</xdr:col>
      <xdr:colOff>952500</xdr:colOff>
      <xdr:row>458789</xdr:row>
      <xdr:rowOff>66675</xdr:rowOff>
    </xdr:from>
    <xdr:to>
      <xdr:col>11269</xdr:col>
      <xdr:colOff>647700</xdr:colOff>
      <xdr:row>458794</xdr:row>
      <xdr:rowOff>47625</xdr:rowOff>
    </xdr:to>
    <xdr:pic>
      <xdr:nvPicPr>
        <xdr:cNvPr id="701" name="Ink 71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727828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11268</xdr:col>
      <xdr:colOff>952500</xdr:colOff>
      <xdr:row>524325</xdr:row>
      <xdr:rowOff>66675</xdr:rowOff>
    </xdr:from>
    <xdr:to>
      <xdr:col>11269</xdr:col>
      <xdr:colOff>647700</xdr:colOff>
      <xdr:row>524330</xdr:row>
      <xdr:rowOff>47625</xdr:rowOff>
    </xdr:to>
    <xdr:pic>
      <xdr:nvPicPr>
        <xdr:cNvPr id="702" name="Ink 71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727828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11268</xdr:col>
      <xdr:colOff>952500</xdr:colOff>
      <xdr:row>589861</xdr:row>
      <xdr:rowOff>66675</xdr:rowOff>
    </xdr:from>
    <xdr:to>
      <xdr:col>11269</xdr:col>
      <xdr:colOff>647700</xdr:colOff>
      <xdr:row>589866</xdr:row>
      <xdr:rowOff>47625</xdr:rowOff>
    </xdr:to>
    <xdr:pic>
      <xdr:nvPicPr>
        <xdr:cNvPr id="703" name="Ink 71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727828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11268</xdr:col>
      <xdr:colOff>952500</xdr:colOff>
      <xdr:row>655397</xdr:row>
      <xdr:rowOff>66675</xdr:rowOff>
    </xdr:from>
    <xdr:to>
      <xdr:col>11269</xdr:col>
      <xdr:colOff>647700</xdr:colOff>
      <xdr:row>655402</xdr:row>
      <xdr:rowOff>47625</xdr:rowOff>
    </xdr:to>
    <xdr:pic>
      <xdr:nvPicPr>
        <xdr:cNvPr id="704" name="Ink 71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727828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11268</xdr:col>
      <xdr:colOff>952500</xdr:colOff>
      <xdr:row>720933</xdr:row>
      <xdr:rowOff>66675</xdr:rowOff>
    </xdr:from>
    <xdr:to>
      <xdr:col>11269</xdr:col>
      <xdr:colOff>647700</xdr:colOff>
      <xdr:row>720938</xdr:row>
      <xdr:rowOff>47625</xdr:rowOff>
    </xdr:to>
    <xdr:pic>
      <xdr:nvPicPr>
        <xdr:cNvPr id="705" name="Ink 71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727828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11268</xdr:col>
      <xdr:colOff>952500</xdr:colOff>
      <xdr:row>786469</xdr:row>
      <xdr:rowOff>66675</xdr:rowOff>
    </xdr:from>
    <xdr:to>
      <xdr:col>11269</xdr:col>
      <xdr:colOff>647700</xdr:colOff>
      <xdr:row>786474</xdr:row>
      <xdr:rowOff>47625</xdr:rowOff>
    </xdr:to>
    <xdr:pic>
      <xdr:nvPicPr>
        <xdr:cNvPr id="706" name="Ink 71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727828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11268</xdr:col>
      <xdr:colOff>952500</xdr:colOff>
      <xdr:row>852005</xdr:row>
      <xdr:rowOff>66675</xdr:rowOff>
    </xdr:from>
    <xdr:to>
      <xdr:col>11269</xdr:col>
      <xdr:colOff>647700</xdr:colOff>
      <xdr:row>852010</xdr:row>
      <xdr:rowOff>47625</xdr:rowOff>
    </xdr:to>
    <xdr:pic>
      <xdr:nvPicPr>
        <xdr:cNvPr id="707" name="Ink 71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727828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11268</xdr:col>
      <xdr:colOff>952500</xdr:colOff>
      <xdr:row>917541</xdr:row>
      <xdr:rowOff>66675</xdr:rowOff>
    </xdr:from>
    <xdr:to>
      <xdr:col>11269</xdr:col>
      <xdr:colOff>647700</xdr:colOff>
      <xdr:row>917546</xdr:row>
      <xdr:rowOff>47625</xdr:rowOff>
    </xdr:to>
    <xdr:pic>
      <xdr:nvPicPr>
        <xdr:cNvPr id="708" name="Ink 71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727828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11268</xdr:col>
      <xdr:colOff>952500</xdr:colOff>
      <xdr:row>983077</xdr:row>
      <xdr:rowOff>66675</xdr:rowOff>
    </xdr:from>
    <xdr:to>
      <xdr:col>11269</xdr:col>
      <xdr:colOff>647700</xdr:colOff>
      <xdr:row>983082</xdr:row>
      <xdr:rowOff>47625</xdr:rowOff>
    </xdr:to>
    <xdr:pic>
      <xdr:nvPicPr>
        <xdr:cNvPr id="709" name="Ink 72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727828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11524</xdr:col>
      <xdr:colOff>952500</xdr:colOff>
      <xdr:row>41</xdr:row>
      <xdr:rowOff>0</xdr:rowOff>
    </xdr:from>
    <xdr:to>
      <xdr:col>11525</xdr:col>
      <xdr:colOff>647700</xdr:colOff>
      <xdr:row>42</xdr:row>
      <xdr:rowOff>47625</xdr:rowOff>
    </xdr:to>
    <xdr:pic>
      <xdr:nvPicPr>
        <xdr:cNvPr id="710" name="Ink 72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288404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11524</xdr:col>
      <xdr:colOff>952500</xdr:colOff>
      <xdr:row>65573</xdr:row>
      <xdr:rowOff>66675</xdr:rowOff>
    </xdr:from>
    <xdr:to>
      <xdr:col>11525</xdr:col>
      <xdr:colOff>647700</xdr:colOff>
      <xdr:row>65578</xdr:row>
      <xdr:rowOff>47625</xdr:rowOff>
    </xdr:to>
    <xdr:pic>
      <xdr:nvPicPr>
        <xdr:cNvPr id="711" name="Ink 72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288404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11524</xdr:col>
      <xdr:colOff>952500</xdr:colOff>
      <xdr:row>131109</xdr:row>
      <xdr:rowOff>66675</xdr:rowOff>
    </xdr:from>
    <xdr:to>
      <xdr:col>11525</xdr:col>
      <xdr:colOff>647700</xdr:colOff>
      <xdr:row>131114</xdr:row>
      <xdr:rowOff>47625</xdr:rowOff>
    </xdr:to>
    <xdr:pic>
      <xdr:nvPicPr>
        <xdr:cNvPr id="712" name="Ink 72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288404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11524</xdr:col>
      <xdr:colOff>952500</xdr:colOff>
      <xdr:row>196645</xdr:row>
      <xdr:rowOff>66675</xdr:rowOff>
    </xdr:from>
    <xdr:to>
      <xdr:col>11525</xdr:col>
      <xdr:colOff>647700</xdr:colOff>
      <xdr:row>196650</xdr:row>
      <xdr:rowOff>47625</xdr:rowOff>
    </xdr:to>
    <xdr:pic>
      <xdr:nvPicPr>
        <xdr:cNvPr id="713" name="Ink 72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288404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11524</xdr:col>
      <xdr:colOff>952500</xdr:colOff>
      <xdr:row>262181</xdr:row>
      <xdr:rowOff>66675</xdr:rowOff>
    </xdr:from>
    <xdr:to>
      <xdr:col>11525</xdr:col>
      <xdr:colOff>647700</xdr:colOff>
      <xdr:row>262186</xdr:row>
      <xdr:rowOff>47625</xdr:rowOff>
    </xdr:to>
    <xdr:pic>
      <xdr:nvPicPr>
        <xdr:cNvPr id="714" name="Ink 72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288404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11524</xdr:col>
      <xdr:colOff>952500</xdr:colOff>
      <xdr:row>327717</xdr:row>
      <xdr:rowOff>66675</xdr:rowOff>
    </xdr:from>
    <xdr:to>
      <xdr:col>11525</xdr:col>
      <xdr:colOff>647700</xdr:colOff>
      <xdr:row>327722</xdr:row>
      <xdr:rowOff>47625</xdr:rowOff>
    </xdr:to>
    <xdr:pic>
      <xdr:nvPicPr>
        <xdr:cNvPr id="715" name="Ink 72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288404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11524</xdr:col>
      <xdr:colOff>952500</xdr:colOff>
      <xdr:row>393253</xdr:row>
      <xdr:rowOff>66675</xdr:rowOff>
    </xdr:from>
    <xdr:to>
      <xdr:col>11525</xdr:col>
      <xdr:colOff>647700</xdr:colOff>
      <xdr:row>393258</xdr:row>
      <xdr:rowOff>47625</xdr:rowOff>
    </xdr:to>
    <xdr:pic>
      <xdr:nvPicPr>
        <xdr:cNvPr id="716" name="Ink 72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288404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11524</xdr:col>
      <xdr:colOff>952500</xdr:colOff>
      <xdr:row>458789</xdr:row>
      <xdr:rowOff>66675</xdr:rowOff>
    </xdr:from>
    <xdr:to>
      <xdr:col>11525</xdr:col>
      <xdr:colOff>647700</xdr:colOff>
      <xdr:row>458794</xdr:row>
      <xdr:rowOff>47625</xdr:rowOff>
    </xdr:to>
    <xdr:pic>
      <xdr:nvPicPr>
        <xdr:cNvPr id="717" name="Ink 72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288404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11524</xdr:col>
      <xdr:colOff>952500</xdr:colOff>
      <xdr:row>524325</xdr:row>
      <xdr:rowOff>66675</xdr:rowOff>
    </xdr:from>
    <xdr:to>
      <xdr:col>11525</xdr:col>
      <xdr:colOff>647700</xdr:colOff>
      <xdr:row>524330</xdr:row>
      <xdr:rowOff>47625</xdr:rowOff>
    </xdr:to>
    <xdr:pic>
      <xdr:nvPicPr>
        <xdr:cNvPr id="718" name="Ink 72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288404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11524</xdr:col>
      <xdr:colOff>952500</xdr:colOff>
      <xdr:row>589861</xdr:row>
      <xdr:rowOff>66675</xdr:rowOff>
    </xdr:from>
    <xdr:to>
      <xdr:col>11525</xdr:col>
      <xdr:colOff>647700</xdr:colOff>
      <xdr:row>589866</xdr:row>
      <xdr:rowOff>47625</xdr:rowOff>
    </xdr:to>
    <xdr:pic>
      <xdr:nvPicPr>
        <xdr:cNvPr id="719" name="Ink 73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288404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11524</xdr:col>
      <xdr:colOff>952500</xdr:colOff>
      <xdr:row>655397</xdr:row>
      <xdr:rowOff>66675</xdr:rowOff>
    </xdr:from>
    <xdr:to>
      <xdr:col>11525</xdr:col>
      <xdr:colOff>647700</xdr:colOff>
      <xdr:row>655402</xdr:row>
      <xdr:rowOff>47625</xdr:rowOff>
    </xdr:to>
    <xdr:pic>
      <xdr:nvPicPr>
        <xdr:cNvPr id="720" name="Ink 73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288404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11524</xdr:col>
      <xdr:colOff>952500</xdr:colOff>
      <xdr:row>720933</xdr:row>
      <xdr:rowOff>66675</xdr:rowOff>
    </xdr:from>
    <xdr:to>
      <xdr:col>11525</xdr:col>
      <xdr:colOff>647700</xdr:colOff>
      <xdr:row>720938</xdr:row>
      <xdr:rowOff>47625</xdr:rowOff>
    </xdr:to>
    <xdr:pic>
      <xdr:nvPicPr>
        <xdr:cNvPr id="721" name="Ink 73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288404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11524</xdr:col>
      <xdr:colOff>952500</xdr:colOff>
      <xdr:row>786469</xdr:row>
      <xdr:rowOff>66675</xdr:rowOff>
    </xdr:from>
    <xdr:to>
      <xdr:col>11525</xdr:col>
      <xdr:colOff>647700</xdr:colOff>
      <xdr:row>786474</xdr:row>
      <xdr:rowOff>47625</xdr:rowOff>
    </xdr:to>
    <xdr:pic>
      <xdr:nvPicPr>
        <xdr:cNvPr id="722" name="Ink 73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288404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11524</xdr:col>
      <xdr:colOff>952500</xdr:colOff>
      <xdr:row>852005</xdr:row>
      <xdr:rowOff>66675</xdr:rowOff>
    </xdr:from>
    <xdr:to>
      <xdr:col>11525</xdr:col>
      <xdr:colOff>647700</xdr:colOff>
      <xdr:row>852010</xdr:row>
      <xdr:rowOff>47625</xdr:rowOff>
    </xdr:to>
    <xdr:pic>
      <xdr:nvPicPr>
        <xdr:cNvPr id="723" name="Ink 73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288404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11524</xdr:col>
      <xdr:colOff>952500</xdr:colOff>
      <xdr:row>917541</xdr:row>
      <xdr:rowOff>66675</xdr:rowOff>
    </xdr:from>
    <xdr:to>
      <xdr:col>11525</xdr:col>
      <xdr:colOff>647700</xdr:colOff>
      <xdr:row>917546</xdr:row>
      <xdr:rowOff>47625</xdr:rowOff>
    </xdr:to>
    <xdr:pic>
      <xdr:nvPicPr>
        <xdr:cNvPr id="724" name="Ink 73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288404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11524</xdr:col>
      <xdr:colOff>952500</xdr:colOff>
      <xdr:row>983077</xdr:row>
      <xdr:rowOff>66675</xdr:rowOff>
    </xdr:from>
    <xdr:to>
      <xdr:col>11525</xdr:col>
      <xdr:colOff>647700</xdr:colOff>
      <xdr:row>983082</xdr:row>
      <xdr:rowOff>47625</xdr:rowOff>
    </xdr:to>
    <xdr:pic>
      <xdr:nvPicPr>
        <xdr:cNvPr id="725" name="Ink 73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288404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11780</xdr:col>
      <xdr:colOff>952500</xdr:colOff>
      <xdr:row>41</xdr:row>
      <xdr:rowOff>0</xdr:rowOff>
    </xdr:from>
    <xdr:to>
      <xdr:col>11781</xdr:col>
      <xdr:colOff>647700</xdr:colOff>
      <xdr:row>42</xdr:row>
      <xdr:rowOff>47625</xdr:rowOff>
    </xdr:to>
    <xdr:pic>
      <xdr:nvPicPr>
        <xdr:cNvPr id="726" name="Ink 73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848980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11780</xdr:col>
      <xdr:colOff>952500</xdr:colOff>
      <xdr:row>65573</xdr:row>
      <xdr:rowOff>66675</xdr:rowOff>
    </xdr:from>
    <xdr:to>
      <xdr:col>11781</xdr:col>
      <xdr:colOff>647700</xdr:colOff>
      <xdr:row>65578</xdr:row>
      <xdr:rowOff>47625</xdr:rowOff>
    </xdr:to>
    <xdr:pic>
      <xdr:nvPicPr>
        <xdr:cNvPr id="727" name="Ink 73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848980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11780</xdr:col>
      <xdr:colOff>952500</xdr:colOff>
      <xdr:row>131109</xdr:row>
      <xdr:rowOff>66675</xdr:rowOff>
    </xdr:from>
    <xdr:to>
      <xdr:col>11781</xdr:col>
      <xdr:colOff>647700</xdr:colOff>
      <xdr:row>131114</xdr:row>
      <xdr:rowOff>47625</xdr:rowOff>
    </xdr:to>
    <xdr:pic>
      <xdr:nvPicPr>
        <xdr:cNvPr id="728" name="Ink 73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848980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11780</xdr:col>
      <xdr:colOff>952500</xdr:colOff>
      <xdr:row>196645</xdr:row>
      <xdr:rowOff>66675</xdr:rowOff>
    </xdr:from>
    <xdr:to>
      <xdr:col>11781</xdr:col>
      <xdr:colOff>647700</xdr:colOff>
      <xdr:row>196650</xdr:row>
      <xdr:rowOff>47625</xdr:rowOff>
    </xdr:to>
    <xdr:pic>
      <xdr:nvPicPr>
        <xdr:cNvPr id="729" name="Ink 74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848980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11780</xdr:col>
      <xdr:colOff>952500</xdr:colOff>
      <xdr:row>262181</xdr:row>
      <xdr:rowOff>66675</xdr:rowOff>
    </xdr:from>
    <xdr:to>
      <xdr:col>11781</xdr:col>
      <xdr:colOff>647700</xdr:colOff>
      <xdr:row>262186</xdr:row>
      <xdr:rowOff>47625</xdr:rowOff>
    </xdr:to>
    <xdr:pic>
      <xdr:nvPicPr>
        <xdr:cNvPr id="730" name="Ink 74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848980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11780</xdr:col>
      <xdr:colOff>952500</xdr:colOff>
      <xdr:row>327717</xdr:row>
      <xdr:rowOff>66675</xdr:rowOff>
    </xdr:from>
    <xdr:to>
      <xdr:col>11781</xdr:col>
      <xdr:colOff>647700</xdr:colOff>
      <xdr:row>327722</xdr:row>
      <xdr:rowOff>47625</xdr:rowOff>
    </xdr:to>
    <xdr:pic>
      <xdr:nvPicPr>
        <xdr:cNvPr id="731" name="Ink 74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848980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11780</xdr:col>
      <xdr:colOff>952500</xdr:colOff>
      <xdr:row>393253</xdr:row>
      <xdr:rowOff>66675</xdr:rowOff>
    </xdr:from>
    <xdr:to>
      <xdr:col>11781</xdr:col>
      <xdr:colOff>647700</xdr:colOff>
      <xdr:row>393258</xdr:row>
      <xdr:rowOff>47625</xdr:rowOff>
    </xdr:to>
    <xdr:pic>
      <xdr:nvPicPr>
        <xdr:cNvPr id="732" name="Ink 74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848980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11780</xdr:col>
      <xdr:colOff>952500</xdr:colOff>
      <xdr:row>458789</xdr:row>
      <xdr:rowOff>66675</xdr:rowOff>
    </xdr:from>
    <xdr:to>
      <xdr:col>11781</xdr:col>
      <xdr:colOff>647700</xdr:colOff>
      <xdr:row>458794</xdr:row>
      <xdr:rowOff>47625</xdr:rowOff>
    </xdr:to>
    <xdr:pic>
      <xdr:nvPicPr>
        <xdr:cNvPr id="733" name="Ink 74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848980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11780</xdr:col>
      <xdr:colOff>952500</xdr:colOff>
      <xdr:row>524325</xdr:row>
      <xdr:rowOff>66675</xdr:rowOff>
    </xdr:from>
    <xdr:to>
      <xdr:col>11781</xdr:col>
      <xdr:colOff>647700</xdr:colOff>
      <xdr:row>524330</xdr:row>
      <xdr:rowOff>47625</xdr:rowOff>
    </xdr:to>
    <xdr:pic>
      <xdr:nvPicPr>
        <xdr:cNvPr id="734" name="Ink 74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848980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11780</xdr:col>
      <xdr:colOff>952500</xdr:colOff>
      <xdr:row>589861</xdr:row>
      <xdr:rowOff>66675</xdr:rowOff>
    </xdr:from>
    <xdr:to>
      <xdr:col>11781</xdr:col>
      <xdr:colOff>647700</xdr:colOff>
      <xdr:row>589866</xdr:row>
      <xdr:rowOff>47625</xdr:rowOff>
    </xdr:to>
    <xdr:pic>
      <xdr:nvPicPr>
        <xdr:cNvPr id="735" name="Ink 74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848980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11780</xdr:col>
      <xdr:colOff>952500</xdr:colOff>
      <xdr:row>655397</xdr:row>
      <xdr:rowOff>66675</xdr:rowOff>
    </xdr:from>
    <xdr:to>
      <xdr:col>11781</xdr:col>
      <xdr:colOff>647700</xdr:colOff>
      <xdr:row>655402</xdr:row>
      <xdr:rowOff>47625</xdr:rowOff>
    </xdr:to>
    <xdr:pic>
      <xdr:nvPicPr>
        <xdr:cNvPr id="736" name="Ink 74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848980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11780</xdr:col>
      <xdr:colOff>952500</xdr:colOff>
      <xdr:row>720933</xdr:row>
      <xdr:rowOff>66675</xdr:rowOff>
    </xdr:from>
    <xdr:to>
      <xdr:col>11781</xdr:col>
      <xdr:colOff>647700</xdr:colOff>
      <xdr:row>720938</xdr:row>
      <xdr:rowOff>47625</xdr:rowOff>
    </xdr:to>
    <xdr:pic>
      <xdr:nvPicPr>
        <xdr:cNvPr id="737" name="Ink 74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848980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11780</xdr:col>
      <xdr:colOff>952500</xdr:colOff>
      <xdr:row>786469</xdr:row>
      <xdr:rowOff>66675</xdr:rowOff>
    </xdr:from>
    <xdr:to>
      <xdr:col>11781</xdr:col>
      <xdr:colOff>647700</xdr:colOff>
      <xdr:row>786474</xdr:row>
      <xdr:rowOff>47625</xdr:rowOff>
    </xdr:to>
    <xdr:pic>
      <xdr:nvPicPr>
        <xdr:cNvPr id="738" name="Ink 74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848980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11780</xdr:col>
      <xdr:colOff>952500</xdr:colOff>
      <xdr:row>852005</xdr:row>
      <xdr:rowOff>66675</xdr:rowOff>
    </xdr:from>
    <xdr:to>
      <xdr:col>11781</xdr:col>
      <xdr:colOff>647700</xdr:colOff>
      <xdr:row>852010</xdr:row>
      <xdr:rowOff>47625</xdr:rowOff>
    </xdr:to>
    <xdr:pic>
      <xdr:nvPicPr>
        <xdr:cNvPr id="739" name="Ink 75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848980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11780</xdr:col>
      <xdr:colOff>952500</xdr:colOff>
      <xdr:row>917541</xdr:row>
      <xdr:rowOff>66675</xdr:rowOff>
    </xdr:from>
    <xdr:to>
      <xdr:col>11781</xdr:col>
      <xdr:colOff>647700</xdr:colOff>
      <xdr:row>917546</xdr:row>
      <xdr:rowOff>47625</xdr:rowOff>
    </xdr:to>
    <xdr:pic>
      <xdr:nvPicPr>
        <xdr:cNvPr id="740" name="Ink 75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848980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11780</xdr:col>
      <xdr:colOff>952500</xdr:colOff>
      <xdr:row>983077</xdr:row>
      <xdr:rowOff>66675</xdr:rowOff>
    </xdr:from>
    <xdr:to>
      <xdr:col>11781</xdr:col>
      <xdr:colOff>647700</xdr:colOff>
      <xdr:row>983082</xdr:row>
      <xdr:rowOff>47625</xdr:rowOff>
    </xdr:to>
    <xdr:pic>
      <xdr:nvPicPr>
        <xdr:cNvPr id="741" name="Ink 75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848980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12036</xdr:col>
      <xdr:colOff>952500</xdr:colOff>
      <xdr:row>41</xdr:row>
      <xdr:rowOff>0</xdr:rowOff>
    </xdr:from>
    <xdr:to>
      <xdr:col>12037</xdr:col>
      <xdr:colOff>647700</xdr:colOff>
      <xdr:row>42</xdr:row>
      <xdr:rowOff>47625</xdr:rowOff>
    </xdr:to>
    <xdr:pic>
      <xdr:nvPicPr>
        <xdr:cNvPr id="742" name="Ink 75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409556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12036</xdr:col>
      <xdr:colOff>952500</xdr:colOff>
      <xdr:row>65573</xdr:row>
      <xdr:rowOff>66675</xdr:rowOff>
    </xdr:from>
    <xdr:to>
      <xdr:col>12037</xdr:col>
      <xdr:colOff>647700</xdr:colOff>
      <xdr:row>65578</xdr:row>
      <xdr:rowOff>47625</xdr:rowOff>
    </xdr:to>
    <xdr:pic>
      <xdr:nvPicPr>
        <xdr:cNvPr id="743" name="Ink 75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409556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12036</xdr:col>
      <xdr:colOff>952500</xdr:colOff>
      <xdr:row>131109</xdr:row>
      <xdr:rowOff>66675</xdr:rowOff>
    </xdr:from>
    <xdr:to>
      <xdr:col>12037</xdr:col>
      <xdr:colOff>647700</xdr:colOff>
      <xdr:row>131114</xdr:row>
      <xdr:rowOff>47625</xdr:rowOff>
    </xdr:to>
    <xdr:pic>
      <xdr:nvPicPr>
        <xdr:cNvPr id="744" name="Ink 75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409556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12036</xdr:col>
      <xdr:colOff>952500</xdr:colOff>
      <xdr:row>196645</xdr:row>
      <xdr:rowOff>66675</xdr:rowOff>
    </xdr:from>
    <xdr:to>
      <xdr:col>12037</xdr:col>
      <xdr:colOff>647700</xdr:colOff>
      <xdr:row>196650</xdr:row>
      <xdr:rowOff>47625</xdr:rowOff>
    </xdr:to>
    <xdr:pic>
      <xdr:nvPicPr>
        <xdr:cNvPr id="745" name="Ink 75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409556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12036</xdr:col>
      <xdr:colOff>952500</xdr:colOff>
      <xdr:row>262181</xdr:row>
      <xdr:rowOff>66675</xdr:rowOff>
    </xdr:from>
    <xdr:to>
      <xdr:col>12037</xdr:col>
      <xdr:colOff>647700</xdr:colOff>
      <xdr:row>262186</xdr:row>
      <xdr:rowOff>47625</xdr:rowOff>
    </xdr:to>
    <xdr:pic>
      <xdr:nvPicPr>
        <xdr:cNvPr id="746" name="Ink 75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409556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12036</xdr:col>
      <xdr:colOff>952500</xdr:colOff>
      <xdr:row>327717</xdr:row>
      <xdr:rowOff>66675</xdr:rowOff>
    </xdr:from>
    <xdr:to>
      <xdr:col>12037</xdr:col>
      <xdr:colOff>647700</xdr:colOff>
      <xdr:row>327722</xdr:row>
      <xdr:rowOff>47625</xdr:rowOff>
    </xdr:to>
    <xdr:pic>
      <xdr:nvPicPr>
        <xdr:cNvPr id="747" name="Ink 75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409556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12036</xdr:col>
      <xdr:colOff>952500</xdr:colOff>
      <xdr:row>393253</xdr:row>
      <xdr:rowOff>66675</xdr:rowOff>
    </xdr:from>
    <xdr:to>
      <xdr:col>12037</xdr:col>
      <xdr:colOff>647700</xdr:colOff>
      <xdr:row>393258</xdr:row>
      <xdr:rowOff>47625</xdr:rowOff>
    </xdr:to>
    <xdr:pic>
      <xdr:nvPicPr>
        <xdr:cNvPr id="748" name="Ink 75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409556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12036</xdr:col>
      <xdr:colOff>952500</xdr:colOff>
      <xdr:row>458789</xdr:row>
      <xdr:rowOff>66675</xdr:rowOff>
    </xdr:from>
    <xdr:to>
      <xdr:col>12037</xdr:col>
      <xdr:colOff>647700</xdr:colOff>
      <xdr:row>458794</xdr:row>
      <xdr:rowOff>47625</xdr:rowOff>
    </xdr:to>
    <xdr:pic>
      <xdr:nvPicPr>
        <xdr:cNvPr id="749" name="Ink 76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409556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12036</xdr:col>
      <xdr:colOff>952500</xdr:colOff>
      <xdr:row>524325</xdr:row>
      <xdr:rowOff>66675</xdr:rowOff>
    </xdr:from>
    <xdr:to>
      <xdr:col>12037</xdr:col>
      <xdr:colOff>647700</xdr:colOff>
      <xdr:row>524330</xdr:row>
      <xdr:rowOff>47625</xdr:rowOff>
    </xdr:to>
    <xdr:pic>
      <xdr:nvPicPr>
        <xdr:cNvPr id="750" name="Ink 76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409556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12036</xdr:col>
      <xdr:colOff>952500</xdr:colOff>
      <xdr:row>589861</xdr:row>
      <xdr:rowOff>66675</xdr:rowOff>
    </xdr:from>
    <xdr:to>
      <xdr:col>12037</xdr:col>
      <xdr:colOff>647700</xdr:colOff>
      <xdr:row>589866</xdr:row>
      <xdr:rowOff>47625</xdr:rowOff>
    </xdr:to>
    <xdr:pic>
      <xdr:nvPicPr>
        <xdr:cNvPr id="751" name="Ink 76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409556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12036</xdr:col>
      <xdr:colOff>952500</xdr:colOff>
      <xdr:row>655397</xdr:row>
      <xdr:rowOff>66675</xdr:rowOff>
    </xdr:from>
    <xdr:to>
      <xdr:col>12037</xdr:col>
      <xdr:colOff>647700</xdr:colOff>
      <xdr:row>655402</xdr:row>
      <xdr:rowOff>47625</xdr:rowOff>
    </xdr:to>
    <xdr:pic>
      <xdr:nvPicPr>
        <xdr:cNvPr id="752" name="Ink 76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409556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12036</xdr:col>
      <xdr:colOff>952500</xdr:colOff>
      <xdr:row>720933</xdr:row>
      <xdr:rowOff>66675</xdr:rowOff>
    </xdr:from>
    <xdr:to>
      <xdr:col>12037</xdr:col>
      <xdr:colOff>647700</xdr:colOff>
      <xdr:row>720938</xdr:row>
      <xdr:rowOff>47625</xdr:rowOff>
    </xdr:to>
    <xdr:pic>
      <xdr:nvPicPr>
        <xdr:cNvPr id="753" name="Ink 76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409556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12036</xdr:col>
      <xdr:colOff>952500</xdr:colOff>
      <xdr:row>786469</xdr:row>
      <xdr:rowOff>66675</xdr:rowOff>
    </xdr:from>
    <xdr:to>
      <xdr:col>12037</xdr:col>
      <xdr:colOff>647700</xdr:colOff>
      <xdr:row>786474</xdr:row>
      <xdr:rowOff>47625</xdr:rowOff>
    </xdr:to>
    <xdr:pic>
      <xdr:nvPicPr>
        <xdr:cNvPr id="754" name="Ink 76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409556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12036</xdr:col>
      <xdr:colOff>952500</xdr:colOff>
      <xdr:row>852005</xdr:row>
      <xdr:rowOff>66675</xdr:rowOff>
    </xdr:from>
    <xdr:to>
      <xdr:col>12037</xdr:col>
      <xdr:colOff>647700</xdr:colOff>
      <xdr:row>852010</xdr:row>
      <xdr:rowOff>47625</xdr:rowOff>
    </xdr:to>
    <xdr:pic>
      <xdr:nvPicPr>
        <xdr:cNvPr id="755" name="Ink 76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409556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12036</xdr:col>
      <xdr:colOff>952500</xdr:colOff>
      <xdr:row>917541</xdr:row>
      <xdr:rowOff>66675</xdr:rowOff>
    </xdr:from>
    <xdr:to>
      <xdr:col>12037</xdr:col>
      <xdr:colOff>647700</xdr:colOff>
      <xdr:row>917546</xdr:row>
      <xdr:rowOff>47625</xdr:rowOff>
    </xdr:to>
    <xdr:pic>
      <xdr:nvPicPr>
        <xdr:cNvPr id="756" name="Ink 76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409556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12036</xdr:col>
      <xdr:colOff>952500</xdr:colOff>
      <xdr:row>983077</xdr:row>
      <xdr:rowOff>66675</xdr:rowOff>
    </xdr:from>
    <xdr:to>
      <xdr:col>12037</xdr:col>
      <xdr:colOff>647700</xdr:colOff>
      <xdr:row>983082</xdr:row>
      <xdr:rowOff>47625</xdr:rowOff>
    </xdr:to>
    <xdr:pic>
      <xdr:nvPicPr>
        <xdr:cNvPr id="757" name="Ink 76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409556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12292</xdr:col>
      <xdr:colOff>952500</xdr:colOff>
      <xdr:row>41</xdr:row>
      <xdr:rowOff>0</xdr:rowOff>
    </xdr:from>
    <xdr:to>
      <xdr:col>12293</xdr:col>
      <xdr:colOff>647700</xdr:colOff>
      <xdr:row>42</xdr:row>
      <xdr:rowOff>47625</xdr:rowOff>
    </xdr:to>
    <xdr:pic>
      <xdr:nvPicPr>
        <xdr:cNvPr id="758" name="Ink 76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70132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12292</xdr:col>
      <xdr:colOff>952500</xdr:colOff>
      <xdr:row>65573</xdr:row>
      <xdr:rowOff>66675</xdr:rowOff>
    </xdr:from>
    <xdr:to>
      <xdr:col>12293</xdr:col>
      <xdr:colOff>647700</xdr:colOff>
      <xdr:row>65578</xdr:row>
      <xdr:rowOff>47625</xdr:rowOff>
    </xdr:to>
    <xdr:pic>
      <xdr:nvPicPr>
        <xdr:cNvPr id="759" name="Ink 77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970132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12292</xdr:col>
      <xdr:colOff>952500</xdr:colOff>
      <xdr:row>131109</xdr:row>
      <xdr:rowOff>66675</xdr:rowOff>
    </xdr:from>
    <xdr:to>
      <xdr:col>12293</xdr:col>
      <xdr:colOff>647700</xdr:colOff>
      <xdr:row>131114</xdr:row>
      <xdr:rowOff>47625</xdr:rowOff>
    </xdr:to>
    <xdr:pic>
      <xdr:nvPicPr>
        <xdr:cNvPr id="760" name="Ink 77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970132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12292</xdr:col>
      <xdr:colOff>952500</xdr:colOff>
      <xdr:row>196645</xdr:row>
      <xdr:rowOff>66675</xdr:rowOff>
    </xdr:from>
    <xdr:to>
      <xdr:col>12293</xdr:col>
      <xdr:colOff>647700</xdr:colOff>
      <xdr:row>196650</xdr:row>
      <xdr:rowOff>47625</xdr:rowOff>
    </xdr:to>
    <xdr:pic>
      <xdr:nvPicPr>
        <xdr:cNvPr id="761" name="Ink 77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970132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12292</xdr:col>
      <xdr:colOff>952500</xdr:colOff>
      <xdr:row>262181</xdr:row>
      <xdr:rowOff>66675</xdr:rowOff>
    </xdr:from>
    <xdr:to>
      <xdr:col>12293</xdr:col>
      <xdr:colOff>647700</xdr:colOff>
      <xdr:row>262186</xdr:row>
      <xdr:rowOff>47625</xdr:rowOff>
    </xdr:to>
    <xdr:pic>
      <xdr:nvPicPr>
        <xdr:cNvPr id="762" name="Ink 77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970132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12292</xdr:col>
      <xdr:colOff>952500</xdr:colOff>
      <xdr:row>327717</xdr:row>
      <xdr:rowOff>66675</xdr:rowOff>
    </xdr:from>
    <xdr:to>
      <xdr:col>12293</xdr:col>
      <xdr:colOff>647700</xdr:colOff>
      <xdr:row>327722</xdr:row>
      <xdr:rowOff>47625</xdr:rowOff>
    </xdr:to>
    <xdr:pic>
      <xdr:nvPicPr>
        <xdr:cNvPr id="763" name="Ink 77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970132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12292</xdr:col>
      <xdr:colOff>952500</xdr:colOff>
      <xdr:row>393253</xdr:row>
      <xdr:rowOff>66675</xdr:rowOff>
    </xdr:from>
    <xdr:to>
      <xdr:col>12293</xdr:col>
      <xdr:colOff>647700</xdr:colOff>
      <xdr:row>393258</xdr:row>
      <xdr:rowOff>47625</xdr:rowOff>
    </xdr:to>
    <xdr:pic>
      <xdr:nvPicPr>
        <xdr:cNvPr id="764" name="Ink 77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970132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12292</xdr:col>
      <xdr:colOff>952500</xdr:colOff>
      <xdr:row>458789</xdr:row>
      <xdr:rowOff>66675</xdr:rowOff>
    </xdr:from>
    <xdr:to>
      <xdr:col>12293</xdr:col>
      <xdr:colOff>647700</xdr:colOff>
      <xdr:row>458794</xdr:row>
      <xdr:rowOff>47625</xdr:rowOff>
    </xdr:to>
    <xdr:pic>
      <xdr:nvPicPr>
        <xdr:cNvPr id="765" name="Ink 77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970132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12292</xdr:col>
      <xdr:colOff>952500</xdr:colOff>
      <xdr:row>524325</xdr:row>
      <xdr:rowOff>66675</xdr:rowOff>
    </xdr:from>
    <xdr:to>
      <xdr:col>12293</xdr:col>
      <xdr:colOff>647700</xdr:colOff>
      <xdr:row>524330</xdr:row>
      <xdr:rowOff>47625</xdr:rowOff>
    </xdr:to>
    <xdr:pic>
      <xdr:nvPicPr>
        <xdr:cNvPr id="766" name="Ink 77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970132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12292</xdr:col>
      <xdr:colOff>952500</xdr:colOff>
      <xdr:row>589861</xdr:row>
      <xdr:rowOff>66675</xdr:rowOff>
    </xdr:from>
    <xdr:to>
      <xdr:col>12293</xdr:col>
      <xdr:colOff>647700</xdr:colOff>
      <xdr:row>589866</xdr:row>
      <xdr:rowOff>47625</xdr:rowOff>
    </xdr:to>
    <xdr:pic>
      <xdr:nvPicPr>
        <xdr:cNvPr id="767" name="Ink 77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970132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12292</xdr:col>
      <xdr:colOff>952500</xdr:colOff>
      <xdr:row>655397</xdr:row>
      <xdr:rowOff>66675</xdr:rowOff>
    </xdr:from>
    <xdr:to>
      <xdr:col>12293</xdr:col>
      <xdr:colOff>647700</xdr:colOff>
      <xdr:row>655402</xdr:row>
      <xdr:rowOff>47625</xdr:rowOff>
    </xdr:to>
    <xdr:pic>
      <xdr:nvPicPr>
        <xdr:cNvPr id="768" name="Ink 77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970132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12292</xdr:col>
      <xdr:colOff>952500</xdr:colOff>
      <xdr:row>720933</xdr:row>
      <xdr:rowOff>66675</xdr:rowOff>
    </xdr:from>
    <xdr:to>
      <xdr:col>12293</xdr:col>
      <xdr:colOff>647700</xdr:colOff>
      <xdr:row>720938</xdr:row>
      <xdr:rowOff>47625</xdr:rowOff>
    </xdr:to>
    <xdr:pic>
      <xdr:nvPicPr>
        <xdr:cNvPr id="769" name="Ink 78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970132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12292</xdr:col>
      <xdr:colOff>952500</xdr:colOff>
      <xdr:row>786469</xdr:row>
      <xdr:rowOff>66675</xdr:rowOff>
    </xdr:from>
    <xdr:to>
      <xdr:col>12293</xdr:col>
      <xdr:colOff>647700</xdr:colOff>
      <xdr:row>786474</xdr:row>
      <xdr:rowOff>47625</xdr:rowOff>
    </xdr:to>
    <xdr:pic>
      <xdr:nvPicPr>
        <xdr:cNvPr id="770" name="Ink 78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970132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12292</xdr:col>
      <xdr:colOff>952500</xdr:colOff>
      <xdr:row>852005</xdr:row>
      <xdr:rowOff>66675</xdr:rowOff>
    </xdr:from>
    <xdr:to>
      <xdr:col>12293</xdr:col>
      <xdr:colOff>647700</xdr:colOff>
      <xdr:row>852010</xdr:row>
      <xdr:rowOff>47625</xdr:rowOff>
    </xdr:to>
    <xdr:pic>
      <xdr:nvPicPr>
        <xdr:cNvPr id="771" name="Ink 78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970132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12292</xdr:col>
      <xdr:colOff>952500</xdr:colOff>
      <xdr:row>917541</xdr:row>
      <xdr:rowOff>66675</xdr:rowOff>
    </xdr:from>
    <xdr:to>
      <xdr:col>12293</xdr:col>
      <xdr:colOff>647700</xdr:colOff>
      <xdr:row>917546</xdr:row>
      <xdr:rowOff>47625</xdr:rowOff>
    </xdr:to>
    <xdr:pic>
      <xdr:nvPicPr>
        <xdr:cNvPr id="772" name="Ink 78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970132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12292</xdr:col>
      <xdr:colOff>952500</xdr:colOff>
      <xdr:row>983077</xdr:row>
      <xdr:rowOff>66675</xdr:rowOff>
    </xdr:from>
    <xdr:to>
      <xdr:col>12293</xdr:col>
      <xdr:colOff>647700</xdr:colOff>
      <xdr:row>983082</xdr:row>
      <xdr:rowOff>47625</xdr:rowOff>
    </xdr:to>
    <xdr:pic>
      <xdr:nvPicPr>
        <xdr:cNvPr id="773" name="Ink 78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970132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12548</xdr:col>
      <xdr:colOff>952500</xdr:colOff>
      <xdr:row>41</xdr:row>
      <xdr:rowOff>0</xdr:rowOff>
    </xdr:from>
    <xdr:to>
      <xdr:col>12549</xdr:col>
      <xdr:colOff>647700</xdr:colOff>
      <xdr:row>42</xdr:row>
      <xdr:rowOff>47625</xdr:rowOff>
    </xdr:to>
    <xdr:pic>
      <xdr:nvPicPr>
        <xdr:cNvPr id="774" name="Ink 78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530708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12548</xdr:col>
      <xdr:colOff>952500</xdr:colOff>
      <xdr:row>65573</xdr:row>
      <xdr:rowOff>66675</xdr:rowOff>
    </xdr:from>
    <xdr:to>
      <xdr:col>12549</xdr:col>
      <xdr:colOff>647700</xdr:colOff>
      <xdr:row>65578</xdr:row>
      <xdr:rowOff>47625</xdr:rowOff>
    </xdr:to>
    <xdr:pic>
      <xdr:nvPicPr>
        <xdr:cNvPr id="775" name="Ink 78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530708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12548</xdr:col>
      <xdr:colOff>952500</xdr:colOff>
      <xdr:row>131109</xdr:row>
      <xdr:rowOff>66675</xdr:rowOff>
    </xdr:from>
    <xdr:to>
      <xdr:col>12549</xdr:col>
      <xdr:colOff>647700</xdr:colOff>
      <xdr:row>131114</xdr:row>
      <xdr:rowOff>47625</xdr:rowOff>
    </xdr:to>
    <xdr:pic>
      <xdr:nvPicPr>
        <xdr:cNvPr id="776" name="Ink 78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530708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12548</xdr:col>
      <xdr:colOff>952500</xdr:colOff>
      <xdr:row>196645</xdr:row>
      <xdr:rowOff>66675</xdr:rowOff>
    </xdr:from>
    <xdr:to>
      <xdr:col>12549</xdr:col>
      <xdr:colOff>647700</xdr:colOff>
      <xdr:row>196650</xdr:row>
      <xdr:rowOff>47625</xdr:rowOff>
    </xdr:to>
    <xdr:pic>
      <xdr:nvPicPr>
        <xdr:cNvPr id="777" name="Ink 78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530708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12548</xdr:col>
      <xdr:colOff>952500</xdr:colOff>
      <xdr:row>262181</xdr:row>
      <xdr:rowOff>66675</xdr:rowOff>
    </xdr:from>
    <xdr:to>
      <xdr:col>12549</xdr:col>
      <xdr:colOff>647700</xdr:colOff>
      <xdr:row>262186</xdr:row>
      <xdr:rowOff>47625</xdr:rowOff>
    </xdr:to>
    <xdr:pic>
      <xdr:nvPicPr>
        <xdr:cNvPr id="778" name="Ink 78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530708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12548</xdr:col>
      <xdr:colOff>952500</xdr:colOff>
      <xdr:row>327717</xdr:row>
      <xdr:rowOff>66675</xdr:rowOff>
    </xdr:from>
    <xdr:to>
      <xdr:col>12549</xdr:col>
      <xdr:colOff>647700</xdr:colOff>
      <xdr:row>327722</xdr:row>
      <xdr:rowOff>47625</xdr:rowOff>
    </xdr:to>
    <xdr:pic>
      <xdr:nvPicPr>
        <xdr:cNvPr id="779" name="Ink 79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530708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12548</xdr:col>
      <xdr:colOff>952500</xdr:colOff>
      <xdr:row>393253</xdr:row>
      <xdr:rowOff>66675</xdr:rowOff>
    </xdr:from>
    <xdr:to>
      <xdr:col>12549</xdr:col>
      <xdr:colOff>647700</xdr:colOff>
      <xdr:row>393258</xdr:row>
      <xdr:rowOff>47625</xdr:rowOff>
    </xdr:to>
    <xdr:pic>
      <xdr:nvPicPr>
        <xdr:cNvPr id="780" name="Ink 79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530708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12548</xdr:col>
      <xdr:colOff>952500</xdr:colOff>
      <xdr:row>458789</xdr:row>
      <xdr:rowOff>66675</xdr:rowOff>
    </xdr:from>
    <xdr:to>
      <xdr:col>12549</xdr:col>
      <xdr:colOff>647700</xdr:colOff>
      <xdr:row>458794</xdr:row>
      <xdr:rowOff>47625</xdr:rowOff>
    </xdr:to>
    <xdr:pic>
      <xdr:nvPicPr>
        <xdr:cNvPr id="781" name="Ink 79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530708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12548</xdr:col>
      <xdr:colOff>952500</xdr:colOff>
      <xdr:row>524325</xdr:row>
      <xdr:rowOff>66675</xdr:rowOff>
    </xdr:from>
    <xdr:to>
      <xdr:col>12549</xdr:col>
      <xdr:colOff>647700</xdr:colOff>
      <xdr:row>524330</xdr:row>
      <xdr:rowOff>47625</xdr:rowOff>
    </xdr:to>
    <xdr:pic>
      <xdr:nvPicPr>
        <xdr:cNvPr id="782" name="Ink 79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530708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12548</xdr:col>
      <xdr:colOff>952500</xdr:colOff>
      <xdr:row>589861</xdr:row>
      <xdr:rowOff>66675</xdr:rowOff>
    </xdr:from>
    <xdr:to>
      <xdr:col>12549</xdr:col>
      <xdr:colOff>647700</xdr:colOff>
      <xdr:row>589866</xdr:row>
      <xdr:rowOff>47625</xdr:rowOff>
    </xdr:to>
    <xdr:pic>
      <xdr:nvPicPr>
        <xdr:cNvPr id="783" name="Ink 79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530708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12548</xdr:col>
      <xdr:colOff>952500</xdr:colOff>
      <xdr:row>655397</xdr:row>
      <xdr:rowOff>66675</xdr:rowOff>
    </xdr:from>
    <xdr:to>
      <xdr:col>12549</xdr:col>
      <xdr:colOff>647700</xdr:colOff>
      <xdr:row>655402</xdr:row>
      <xdr:rowOff>47625</xdr:rowOff>
    </xdr:to>
    <xdr:pic>
      <xdr:nvPicPr>
        <xdr:cNvPr id="784" name="Ink 79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530708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12548</xdr:col>
      <xdr:colOff>952500</xdr:colOff>
      <xdr:row>720933</xdr:row>
      <xdr:rowOff>66675</xdr:rowOff>
    </xdr:from>
    <xdr:to>
      <xdr:col>12549</xdr:col>
      <xdr:colOff>647700</xdr:colOff>
      <xdr:row>720938</xdr:row>
      <xdr:rowOff>47625</xdr:rowOff>
    </xdr:to>
    <xdr:pic>
      <xdr:nvPicPr>
        <xdr:cNvPr id="785" name="Ink 79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530708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12548</xdr:col>
      <xdr:colOff>952500</xdr:colOff>
      <xdr:row>786469</xdr:row>
      <xdr:rowOff>66675</xdr:rowOff>
    </xdr:from>
    <xdr:to>
      <xdr:col>12549</xdr:col>
      <xdr:colOff>647700</xdr:colOff>
      <xdr:row>786474</xdr:row>
      <xdr:rowOff>47625</xdr:rowOff>
    </xdr:to>
    <xdr:pic>
      <xdr:nvPicPr>
        <xdr:cNvPr id="786" name="Ink 79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530708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12548</xdr:col>
      <xdr:colOff>952500</xdr:colOff>
      <xdr:row>852005</xdr:row>
      <xdr:rowOff>66675</xdr:rowOff>
    </xdr:from>
    <xdr:to>
      <xdr:col>12549</xdr:col>
      <xdr:colOff>647700</xdr:colOff>
      <xdr:row>852010</xdr:row>
      <xdr:rowOff>47625</xdr:rowOff>
    </xdr:to>
    <xdr:pic>
      <xdr:nvPicPr>
        <xdr:cNvPr id="787" name="Ink 79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530708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12548</xdr:col>
      <xdr:colOff>952500</xdr:colOff>
      <xdr:row>917541</xdr:row>
      <xdr:rowOff>66675</xdr:rowOff>
    </xdr:from>
    <xdr:to>
      <xdr:col>12549</xdr:col>
      <xdr:colOff>647700</xdr:colOff>
      <xdr:row>917546</xdr:row>
      <xdr:rowOff>47625</xdr:rowOff>
    </xdr:to>
    <xdr:pic>
      <xdr:nvPicPr>
        <xdr:cNvPr id="788" name="Ink 79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530708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12548</xdr:col>
      <xdr:colOff>952500</xdr:colOff>
      <xdr:row>983077</xdr:row>
      <xdr:rowOff>66675</xdr:rowOff>
    </xdr:from>
    <xdr:to>
      <xdr:col>12549</xdr:col>
      <xdr:colOff>647700</xdr:colOff>
      <xdr:row>983082</xdr:row>
      <xdr:rowOff>47625</xdr:rowOff>
    </xdr:to>
    <xdr:pic>
      <xdr:nvPicPr>
        <xdr:cNvPr id="789" name="Ink 80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530708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12804</xdr:col>
      <xdr:colOff>952500</xdr:colOff>
      <xdr:row>41</xdr:row>
      <xdr:rowOff>0</xdr:rowOff>
    </xdr:from>
    <xdr:to>
      <xdr:col>12805</xdr:col>
      <xdr:colOff>647700</xdr:colOff>
      <xdr:row>42</xdr:row>
      <xdr:rowOff>47625</xdr:rowOff>
    </xdr:to>
    <xdr:pic>
      <xdr:nvPicPr>
        <xdr:cNvPr id="790" name="Ink 80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091284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12804</xdr:col>
      <xdr:colOff>952500</xdr:colOff>
      <xdr:row>65573</xdr:row>
      <xdr:rowOff>66675</xdr:rowOff>
    </xdr:from>
    <xdr:to>
      <xdr:col>12805</xdr:col>
      <xdr:colOff>647700</xdr:colOff>
      <xdr:row>65578</xdr:row>
      <xdr:rowOff>47625</xdr:rowOff>
    </xdr:to>
    <xdr:pic>
      <xdr:nvPicPr>
        <xdr:cNvPr id="791" name="Ink 80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091284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12804</xdr:col>
      <xdr:colOff>952500</xdr:colOff>
      <xdr:row>131109</xdr:row>
      <xdr:rowOff>66675</xdr:rowOff>
    </xdr:from>
    <xdr:to>
      <xdr:col>12805</xdr:col>
      <xdr:colOff>647700</xdr:colOff>
      <xdr:row>131114</xdr:row>
      <xdr:rowOff>47625</xdr:rowOff>
    </xdr:to>
    <xdr:pic>
      <xdr:nvPicPr>
        <xdr:cNvPr id="792" name="Ink 80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091284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12804</xdr:col>
      <xdr:colOff>952500</xdr:colOff>
      <xdr:row>196645</xdr:row>
      <xdr:rowOff>66675</xdr:rowOff>
    </xdr:from>
    <xdr:to>
      <xdr:col>12805</xdr:col>
      <xdr:colOff>647700</xdr:colOff>
      <xdr:row>196650</xdr:row>
      <xdr:rowOff>47625</xdr:rowOff>
    </xdr:to>
    <xdr:pic>
      <xdr:nvPicPr>
        <xdr:cNvPr id="793" name="Ink 80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091284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12804</xdr:col>
      <xdr:colOff>952500</xdr:colOff>
      <xdr:row>262181</xdr:row>
      <xdr:rowOff>66675</xdr:rowOff>
    </xdr:from>
    <xdr:to>
      <xdr:col>12805</xdr:col>
      <xdr:colOff>647700</xdr:colOff>
      <xdr:row>262186</xdr:row>
      <xdr:rowOff>47625</xdr:rowOff>
    </xdr:to>
    <xdr:pic>
      <xdr:nvPicPr>
        <xdr:cNvPr id="794" name="Ink 80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091284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12804</xdr:col>
      <xdr:colOff>952500</xdr:colOff>
      <xdr:row>327717</xdr:row>
      <xdr:rowOff>66675</xdr:rowOff>
    </xdr:from>
    <xdr:to>
      <xdr:col>12805</xdr:col>
      <xdr:colOff>647700</xdr:colOff>
      <xdr:row>327722</xdr:row>
      <xdr:rowOff>47625</xdr:rowOff>
    </xdr:to>
    <xdr:pic>
      <xdr:nvPicPr>
        <xdr:cNvPr id="795" name="Ink 80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091284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12804</xdr:col>
      <xdr:colOff>952500</xdr:colOff>
      <xdr:row>393253</xdr:row>
      <xdr:rowOff>66675</xdr:rowOff>
    </xdr:from>
    <xdr:to>
      <xdr:col>12805</xdr:col>
      <xdr:colOff>647700</xdr:colOff>
      <xdr:row>393258</xdr:row>
      <xdr:rowOff>47625</xdr:rowOff>
    </xdr:to>
    <xdr:pic>
      <xdr:nvPicPr>
        <xdr:cNvPr id="796" name="Ink 80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091284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12804</xdr:col>
      <xdr:colOff>952500</xdr:colOff>
      <xdr:row>458789</xdr:row>
      <xdr:rowOff>66675</xdr:rowOff>
    </xdr:from>
    <xdr:to>
      <xdr:col>12805</xdr:col>
      <xdr:colOff>647700</xdr:colOff>
      <xdr:row>458794</xdr:row>
      <xdr:rowOff>47625</xdr:rowOff>
    </xdr:to>
    <xdr:pic>
      <xdr:nvPicPr>
        <xdr:cNvPr id="797" name="Ink 80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091284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12804</xdr:col>
      <xdr:colOff>952500</xdr:colOff>
      <xdr:row>524325</xdr:row>
      <xdr:rowOff>66675</xdr:rowOff>
    </xdr:from>
    <xdr:to>
      <xdr:col>12805</xdr:col>
      <xdr:colOff>647700</xdr:colOff>
      <xdr:row>524330</xdr:row>
      <xdr:rowOff>47625</xdr:rowOff>
    </xdr:to>
    <xdr:pic>
      <xdr:nvPicPr>
        <xdr:cNvPr id="798" name="Ink 80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091284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12804</xdr:col>
      <xdr:colOff>952500</xdr:colOff>
      <xdr:row>589861</xdr:row>
      <xdr:rowOff>66675</xdr:rowOff>
    </xdr:from>
    <xdr:to>
      <xdr:col>12805</xdr:col>
      <xdr:colOff>647700</xdr:colOff>
      <xdr:row>589866</xdr:row>
      <xdr:rowOff>47625</xdr:rowOff>
    </xdr:to>
    <xdr:pic>
      <xdr:nvPicPr>
        <xdr:cNvPr id="799" name="Ink 81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091284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12804</xdr:col>
      <xdr:colOff>952500</xdr:colOff>
      <xdr:row>655397</xdr:row>
      <xdr:rowOff>66675</xdr:rowOff>
    </xdr:from>
    <xdr:to>
      <xdr:col>12805</xdr:col>
      <xdr:colOff>647700</xdr:colOff>
      <xdr:row>655402</xdr:row>
      <xdr:rowOff>47625</xdr:rowOff>
    </xdr:to>
    <xdr:pic>
      <xdr:nvPicPr>
        <xdr:cNvPr id="800" name="Ink 81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091284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12804</xdr:col>
      <xdr:colOff>952500</xdr:colOff>
      <xdr:row>720933</xdr:row>
      <xdr:rowOff>66675</xdr:rowOff>
    </xdr:from>
    <xdr:to>
      <xdr:col>12805</xdr:col>
      <xdr:colOff>647700</xdr:colOff>
      <xdr:row>720938</xdr:row>
      <xdr:rowOff>47625</xdr:rowOff>
    </xdr:to>
    <xdr:pic>
      <xdr:nvPicPr>
        <xdr:cNvPr id="801" name="Ink 81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091284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12804</xdr:col>
      <xdr:colOff>952500</xdr:colOff>
      <xdr:row>786469</xdr:row>
      <xdr:rowOff>66675</xdr:rowOff>
    </xdr:from>
    <xdr:to>
      <xdr:col>12805</xdr:col>
      <xdr:colOff>647700</xdr:colOff>
      <xdr:row>786474</xdr:row>
      <xdr:rowOff>47625</xdr:rowOff>
    </xdr:to>
    <xdr:pic>
      <xdr:nvPicPr>
        <xdr:cNvPr id="802" name="Ink 81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091284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12804</xdr:col>
      <xdr:colOff>952500</xdr:colOff>
      <xdr:row>852005</xdr:row>
      <xdr:rowOff>66675</xdr:rowOff>
    </xdr:from>
    <xdr:to>
      <xdr:col>12805</xdr:col>
      <xdr:colOff>647700</xdr:colOff>
      <xdr:row>852010</xdr:row>
      <xdr:rowOff>47625</xdr:rowOff>
    </xdr:to>
    <xdr:pic>
      <xdr:nvPicPr>
        <xdr:cNvPr id="803" name="Ink 81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091284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12804</xdr:col>
      <xdr:colOff>952500</xdr:colOff>
      <xdr:row>917541</xdr:row>
      <xdr:rowOff>66675</xdr:rowOff>
    </xdr:from>
    <xdr:to>
      <xdr:col>12805</xdr:col>
      <xdr:colOff>647700</xdr:colOff>
      <xdr:row>917546</xdr:row>
      <xdr:rowOff>47625</xdr:rowOff>
    </xdr:to>
    <xdr:pic>
      <xdr:nvPicPr>
        <xdr:cNvPr id="804" name="Ink 81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091284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12804</xdr:col>
      <xdr:colOff>952500</xdr:colOff>
      <xdr:row>983077</xdr:row>
      <xdr:rowOff>66675</xdr:rowOff>
    </xdr:from>
    <xdr:to>
      <xdr:col>12805</xdr:col>
      <xdr:colOff>647700</xdr:colOff>
      <xdr:row>983082</xdr:row>
      <xdr:rowOff>47625</xdr:rowOff>
    </xdr:to>
    <xdr:pic>
      <xdr:nvPicPr>
        <xdr:cNvPr id="805" name="Ink 81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091284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13060</xdr:col>
      <xdr:colOff>952500</xdr:colOff>
      <xdr:row>41</xdr:row>
      <xdr:rowOff>0</xdr:rowOff>
    </xdr:from>
    <xdr:to>
      <xdr:col>13061</xdr:col>
      <xdr:colOff>647700</xdr:colOff>
      <xdr:row>42</xdr:row>
      <xdr:rowOff>47625</xdr:rowOff>
    </xdr:to>
    <xdr:pic>
      <xdr:nvPicPr>
        <xdr:cNvPr id="806" name="Ink 81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651860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13060</xdr:col>
      <xdr:colOff>952500</xdr:colOff>
      <xdr:row>65573</xdr:row>
      <xdr:rowOff>66675</xdr:rowOff>
    </xdr:from>
    <xdr:to>
      <xdr:col>13061</xdr:col>
      <xdr:colOff>647700</xdr:colOff>
      <xdr:row>65578</xdr:row>
      <xdr:rowOff>47625</xdr:rowOff>
    </xdr:to>
    <xdr:pic>
      <xdr:nvPicPr>
        <xdr:cNvPr id="807" name="Ink 81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651860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13060</xdr:col>
      <xdr:colOff>952500</xdr:colOff>
      <xdr:row>131109</xdr:row>
      <xdr:rowOff>66675</xdr:rowOff>
    </xdr:from>
    <xdr:to>
      <xdr:col>13061</xdr:col>
      <xdr:colOff>647700</xdr:colOff>
      <xdr:row>131114</xdr:row>
      <xdr:rowOff>47625</xdr:rowOff>
    </xdr:to>
    <xdr:pic>
      <xdr:nvPicPr>
        <xdr:cNvPr id="808" name="Ink 81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651860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13060</xdr:col>
      <xdr:colOff>952500</xdr:colOff>
      <xdr:row>196645</xdr:row>
      <xdr:rowOff>66675</xdr:rowOff>
    </xdr:from>
    <xdr:to>
      <xdr:col>13061</xdr:col>
      <xdr:colOff>647700</xdr:colOff>
      <xdr:row>196650</xdr:row>
      <xdr:rowOff>47625</xdr:rowOff>
    </xdr:to>
    <xdr:pic>
      <xdr:nvPicPr>
        <xdr:cNvPr id="809" name="Ink 82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651860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13060</xdr:col>
      <xdr:colOff>952500</xdr:colOff>
      <xdr:row>262181</xdr:row>
      <xdr:rowOff>66675</xdr:rowOff>
    </xdr:from>
    <xdr:to>
      <xdr:col>13061</xdr:col>
      <xdr:colOff>647700</xdr:colOff>
      <xdr:row>262186</xdr:row>
      <xdr:rowOff>47625</xdr:rowOff>
    </xdr:to>
    <xdr:pic>
      <xdr:nvPicPr>
        <xdr:cNvPr id="810" name="Ink 82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651860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13060</xdr:col>
      <xdr:colOff>952500</xdr:colOff>
      <xdr:row>327717</xdr:row>
      <xdr:rowOff>66675</xdr:rowOff>
    </xdr:from>
    <xdr:to>
      <xdr:col>13061</xdr:col>
      <xdr:colOff>647700</xdr:colOff>
      <xdr:row>327722</xdr:row>
      <xdr:rowOff>47625</xdr:rowOff>
    </xdr:to>
    <xdr:pic>
      <xdr:nvPicPr>
        <xdr:cNvPr id="811" name="Ink 82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651860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13060</xdr:col>
      <xdr:colOff>952500</xdr:colOff>
      <xdr:row>393253</xdr:row>
      <xdr:rowOff>66675</xdr:rowOff>
    </xdr:from>
    <xdr:to>
      <xdr:col>13061</xdr:col>
      <xdr:colOff>647700</xdr:colOff>
      <xdr:row>393258</xdr:row>
      <xdr:rowOff>47625</xdr:rowOff>
    </xdr:to>
    <xdr:pic>
      <xdr:nvPicPr>
        <xdr:cNvPr id="812" name="Ink 82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651860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13060</xdr:col>
      <xdr:colOff>952500</xdr:colOff>
      <xdr:row>458789</xdr:row>
      <xdr:rowOff>66675</xdr:rowOff>
    </xdr:from>
    <xdr:to>
      <xdr:col>13061</xdr:col>
      <xdr:colOff>647700</xdr:colOff>
      <xdr:row>458794</xdr:row>
      <xdr:rowOff>47625</xdr:rowOff>
    </xdr:to>
    <xdr:pic>
      <xdr:nvPicPr>
        <xdr:cNvPr id="813" name="Ink 82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651860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13060</xdr:col>
      <xdr:colOff>952500</xdr:colOff>
      <xdr:row>524325</xdr:row>
      <xdr:rowOff>66675</xdr:rowOff>
    </xdr:from>
    <xdr:to>
      <xdr:col>13061</xdr:col>
      <xdr:colOff>647700</xdr:colOff>
      <xdr:row>524330</xdr:row>
      <xdr:rowOff>47625</xdr:rowOff>
    </xdr:to>
    <xdr:pic>
      <xdr:nvPicPr>
        <xdr:cNvPr id="814" name="Ink 82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651860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13060</xdr:col>
      <xdr:colOff>952500</xdr:colOff>
      <xdr:row>589861</xdr:row>
      <xdr:rowOff>66675</xdr:rowOff>
    </xdr:from>
    <xdr:to>
      <xdr:col>13061</xdr:col>
      <xdr:colOff>647700</xdr:colOff>
      <xdr:row>589866</xdr:row>
      <xdr:rowOff>47625</xdr:rowOff>
    </xdr:to>
    <xdr:pic>
      <xdr:nvPicPr>
        <xdr:cNvPr id="815" name="Ink 82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651860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13060</xdr:col>
      <xdr:colOff>952500</xdr:colOff>
      <xdr:row>655397</xdr:row>
      <xdr:rowOff>66675</xdr:rowOff>
    </xdr:from>
    <xdr:to>
      <xdr:col>13061</xdr:col>
      <xdr:colOff>647700</xdr:colOff>
      <xdr:row>655402</xdr:row>
      <xdr:rowOff>47625</xdr:rowOff>
    </xdr:to>
    <xdr:pic>
      <xdr:nvPicPr>
        <xdr:cNvPr id="816" name="Ink 82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651860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13060</xdr:col>
      <xdr:colOff>952500</xdr:colOff>
      <xdr:row>720933</xdr:row>
      <xdr:rowOff>66675</xdr:rowOff>
    </xdr:from>
    <xdr:to>
      <xdr:col>13061</xdr:col>
      <xdr:colOff>647700</xdr:colOff>
      <xdr:row>720938</xdr:row>
      <xdr:rowOff>47625</xdr:rowOff>
    </xdr:to>
    <xdr:pic>
      <xdr:nvPicPr>
        <xdr:cNvPr id="817" name="Ink 82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651860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13060</xdr:col>
      <xdr:colOff>952500</xdr:colOff>
      <xdr:row>786469</xdr:row>
      <xdr:rowOff>66675</xdr:rowOff>
    </xdr:from>
    <xdr:to>
      <xdr:col>13061</xdr:col>
      <xdr:colOff>647700</xdr:colOff>
      <xdr:row>786474</xdr:row>
      <xdr:rowOff>47625</xdr:rowOff>
    </xdr:to>
    <xdr:pic>
      <xdr:nvPicPr>
        <xdr:cNvPr id="818" name="Ink 82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651860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13060</xdr:col>
      <xdr:colOff>952500</xdr:colOff>
      <xdr:row>852005</xdr:row>
      <xdr:rowOff>66675</xdr:rowOff>
    </xdr:from>
    <xdr:to>
      <xdr:col>13061</xdr:col>
      <xdr:colOff>647700</xdr:colOff>
      <xdr:row>852010</xdr:row>
      <xdr:rowOff>47625</xdr:rowOff>
    </xdr:to>
    <xdr:pic>
      <xdr:nvPicPr>
        <xdr:cNvPr id="819" name="Ink 83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651860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13060</xdr:col>
      <xdr:colOff>952500</xdr:colOff>
      <xdr:row>917541</xdr:row>
      <xdr:rowOff>66675</xdr:rowOff>
    </xdr:from>
    <xdr:to>
      <xdr:col>13061</xdr:col>
      <xdr:colOff>647700</xdr:colOff>
      <xdr:row>917546</xdr:row>
      <xdr:rowOff>47625</xdr:rowOff>
    </xdr:to>
    <xdr:pic>
      <xdr:nvPicPr>
        <xdr:cNvPr id="820" name="Ink 83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651860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13060</xdr:col>
      <xdr:colOff>952500</xdr:colOff>
      <xdr:row>983077</xdr:row>
      <xdr:rowOff>66675</xdr:rowOff>
    </xdr:from>
    <xdr:to>
      <xdr:col>13061</xdr:col>
      <xdr:colOff>647700</xdr:colOff>
      <xdr:row>983082</xdr:row>
      <xdr:rowOff>47625</xdr:rowOff>
    </xdr:to>
    <xdr:pic>
      <xdr:nvPicPr>
        <xdr:cNvPr id="821" name="Ink 83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651860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13316</xdr:col>
      <xdr:colOff>952500</xdr:colOff>
      <xdr:row>41</xdr:row>
      <xdr:rowOff>0</xdr:rowOff>
    </xdr:from>
    <xdr:to>
      <xdr:col>13317</xdr:col>
      <xdr:colOff>647700</xdr:colOff>
      <xdr:row>42</xdr:row>
      <xdr:rowOff>47625</xdr:rowOff>
    </xdr:to>
    <xdr:pic>
      <xdr:nvPicPr>
        <xdr:cNvPr id="822" name="Ink 83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212436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13316</xdr:col>
      <xdr:colOff>952500</xdr:colOff>
      <xdr:row>65573</xdr:row>
      <xdr:rowOff>66675</xdr:rowOff>
    </xdr:from>
    <xdr:to>
      <xdr:col>13317</xdr:col>
      <xdr:colOff>647700</xdr:colOff>
      <xdr:row>65578</xdr:row>
      <xdr:rowOff>47625</xdr:rowOff>
    </xdr:to>
    <xdr:pic>
      <xdr:nvPicPr>
        <xdr:cNvPr id="823" name="Ink 83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212436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13316</xdr:col>
      <xdr:colOff>952500</xdr:colOff>
      <xdr:row>131109</xdr:row>
      <xdr:rowOff>66675</xdr:rowOff>
    </xdr:from>
    <xdr:to>
      <xdr:col>13317</xdr:col>
      <xdr:colOff>647700</xdr:colOff>
      <xdr:row>131114</xdr:row>
      <xdr:rowOff>47625</xdr:rowOff>
    </xdr:to>
    <xdr:pic>
      <xdr:nvPicPr>
        <xdr:cNvPr id="824" name="Ink 83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212436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13316</xdr:col>
      <xdr:colOff>952500</xdr:colOff>
      <xdr:row>196645</xdr:row>
      <xdr:rowOff>66675</xdr:rowOff>
    </xdr:from>
    <xdr:to>
      <xdr:col>13317</xdr:col>
      <xdr:colOff>647700</xdr:colOff>
      <xdr:row>196650</xdr:row>
      <xdr:rowOff>47625</xdr:rowOff>
    </xdr:to>
    <xdr:pic>
      <xdr:nvPicPr>
        <xdr:cNvPr id="825" name="Ink 83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212436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13316</xdr:col>
      <xdr:colOff>952500</xdr:colOff>
      <xdr:row>262181</xdr:row>
      <xdr:rowOff>66675</xdr:rowOff>
    </xdr:from>
    <xdr:to>
      <xdr:col>13317</xdr:col>
      <xdr:colOff>647700</xdr:colOff>
      <xdr:row>262186</xdr:row>
      <xdr:rowOff>47625</xdr:rowOff>
    </xdr:to>
    <xdr:pic>
      <xdr:nvPicPr>
        <xdr:cNvPr id="826" name="Ink 83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212436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13316</xdr:col>
      <xdr:colOff>952500</xdr:colOff>
      <xdr:row>327717</xdr:row>
      <xdr:rowOff>66675</xdr:rowOff>
    </xdr:from>
    <xdr:to>
      <xdr:col>13317</xdr:col>
      <xdr:colOff>647700</xdr:colOff>
      <xdr:row>327722</xdr:row>
      <xdr:rowOff>47625</xdr:rowOff>
    </xdr:to>
    <xdr:pic>
      <xdr:nvPicPr>
        <xdr:cNvPr id="827" name="Ink 83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212436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13316</xdr:col>
      <xdr:colOff>952500</xdr:colOff>
      <xdr:row>393253</xdr:row>
      <xdr:rowOff>66675</xdr:rowOff>
    </xdr:from>
    <xdr:to>
      <xdr:col>13317</xdr:col>
      <xdr:colOff>647700</xdr:colOff>
      <xdr:row>393258</xdr:row>
      <xdr:rowOff>47625</xdr:rowOff>
    </xdr:to>
    <xdr:pic>
      <xdr:nvPicPr>
        <xdr:cNvPr id="828" name="Ink 83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212436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13316</xdr:col>
      <xdr:colOff>952500</xdr:colOff>
      <xdr:row>458789</xdr:row>
      <xdr:rowOff>66675</xdr:rowOff>
    </xdr:from>
    <xdr:to>
      <xdr:col>13317</xdr:col>
      <xdr:colOff>647700</xdr:colOff>
      <xdr:row>458794</xdr:row>
      <xdr:rowOff>47625</xdr:rowOff>
    </xdr:to>
    <xdr:pic>
      <xdr:nvPicPr>
        <xdr:cNvPr id="829" name="Ink 84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212436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13316</xdr:col>
      <xdr:colOff>952500</xdr:colOff>
      <xdr:row>524325</xdr:row>
      <xdr:rowOff>66675</xdr:rowOff>
    </xdr:from>
    <xdr:to>
      <xdr:col>13317</xdr:col>
      <xdr:colOff>647700</xdr:colOff>
      <xdr:row>524330</xdr:row>
      <xdr:rowOff>47625</xdr:rowOff>
    </xdr:to>
    <xdr:pic>
      <xdr:nvPicPr>
        <xdr:cNvPr id="830" name="Ink 84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212436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13316</xdr:col>
      <xdr:colOff>952500</xdr:colOff>
      <xdr:row>589861</xdr:row>
      <xdr:rowOff>66675</xdr:rowOff>
    </xdr:from>
    <xdr:to>
      <xdr:col>13317</xdr:col>
      <xdr:colOff>647700</xdr:colOff>
      <xdr:row>589866</xdr:row>
      <xdr:rowOff>47625</xdr:rowOff>
    </xdr:to>
    <xdr:pic>
      <xdr:nvPicPr>
        <xdr:cNvPr id="831" name="Ink 84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212436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13316</xdr:col>
      <xdr:colOff>952500</xdr:colOff>
      <xdr:row>655397</xdr:row>
      <xdr:rowOff>66675</xdr:rowOff>
    </xdr:from>
    <xdr:to>
      <xdr:col>13317</xdr:col>
      <xdr:colOff>647700</xdr:colOff>
      <xdr:row>655402</xdr:row>
      <xdr:rowOff>47625</xdr:rowOff>
    </xdr:to>
    <xdr:pic>
      <xdr:nvPicPr>
        <xdr:cNvPr id="832" name="Ink 84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212436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13316</xdr:col>
      <xdr:colOff>952500</xdr:colOff>
      <xdr:row>720933</xdr:row>
      <xdr:rowOff>66675</xdr:rowOff>
    </xdr:from>
    <xdr:to>
      <xdr:col>13317</xdr:col>
      <xdr:colOff>647700</xdr:colOff>
      <xdr:row>720938</xdr:row>
      <xdr:rowOff>47625</xdr:rowOff>
    </xdr:to>
    <xdr:pic>
      <xdr:nvPicPr>
        <xdr:cNvPr id="833" name="Ink 84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212436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13316</xdr:col>
      <xdr:colOff>952500</xdr:colOff>
      <xdr:row>786469</xdr:row>
      <xdr:rowOff>66675</xdr:rowOff>
    </xdr:from>
    <xdr:to>
      <xdr:col>13317</xdr:col>
      <xdr:colOff>647700</xdr:colOff>
      <xdr:row>786474</xdr:row>
      <xdr:rowOff>47625</xdr:rowOff>
    </xdr:to>
    <xdr:pic>
      <xdr:nvPicPr>
        <xdr:cNvPr id="834" name="Ink 84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212436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13316</xdr:col>
      <xdr:colOff>952500</xdr:colOff>
      <xdr:row>852005</xdr:row>
      <xdr:rowOff>66675</xdr:rowOff>
    </xdr:from>
    <xdr:to>
      <xdr:col>13317</xdr:col>
      <xdr:colOff>647700</xdr:colOff>
      <xdr:row>852010</xdr:row>
      <xdr:rowOff>47625</xdr:rowOff>
    </xdr:to>
    <xdr:pic>
      <xdr:nvPicPr>
        <xdr:cNvPr id="835" name="Ink 84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212436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13316</xdr:col>
      <xdr:colOff>952500</xdr:colOff>
      <xdr:row>917541</xdr:row>
      <xdr:rowOff>66675</xdr:rowOff>
    </xdr:from>
    <xdr:to>
      <xdr:col>13317</xdr:col>
      <xdr:colOff>647700</xdr:colOff>
      <xdr:row>917546</xdr:row>
      <xdr:rowOff>47625</xdr:rowOff>
    </xdr:to>
    <xdr:pic>
      <xdr:nvPicPr>
        <xdr:cNvPr id="836" name="Ink 84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212436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13316</xdr:col>
      <xdr:colOff>952500</xdr:colOff>
      <xdr:row>983077</xdr:row>
      <xdr:rowOff>66675</xdr:rowOff>
    </xdr:from>
    <xdr:to>
      <xdr:col>13317</xdr:col>
      <xdr:colOff>647700</xdr:colOff>
      <xdr:row>983082</xdr:row>
      <xdr:rowOff>47625</xdr:rowOff>
    </xdr:to>
    <xdr:pic>
      <xdr:nvPicPr>
        <xdr:cNvPr id="837" name="Ink 84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212436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13572</xdr:col>
      <xdr:colOff>952500</xdr:colOff>
      <xdr:row>41</xdr:row>
      <xdr:rowOff>0</xdr:rowOff>
    </xdr:from>
    <xdr:to>
      <xdr:col>13573</xdr:col>
      <xdr:colOff>647700</xdr:colOff>
      <xdr:row>42</xdr:row>
      <xdr:rowOff>47625</xdr:rowOff>
    </xdr:to>
    <xdr:pic>
      <xdr:nvPicPr>
        <xdr:cNvPr id="838" name="Ink 84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73012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13572</xdr:col>
      <xdr:colOff>952500</xdr:colOff>
      <xdr:row>65573</xdr:row>
      <xdr:rowOff>66675</xdr:rowOff>
    </xdr:from>
    <xdr:to>
      <xdr:col>13573</xdr:col>
      <xdr:colOff>647700</xdr:colOff>
      <xdr:row>65578</xdr:row>
      <xdr:rowOff>47625</xdr:rowOff>
    </xdr:to>
    <xdr:pic>
      <xdr:nvPicPr>
        <xdr:cNvPr id="839" name="Ink 85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773012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13572</xdr:col>
      <xdr:colOff>952500</xdr:colOff>
      <xdr:row>131109</xdr:row>
      <xdr:rowOff>66675</xdr:rowOff>
    </xdr:from>
    <xdr:to>
      <xdr:col>13573</xdr:col>
      <xdr:colOff>647700</xdr:colOff>
      <xdr:row>131114</xdr:row>
      <xdr:rowOff>47625</xdr:rowOff>
    </xdr:to>
    <xdr:pic>
      <xdr:nvPicPr>
        <xdr:cNvPr id="840" name="Ink 85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773012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13572</xdr:col>
      <xdr:colOff>952500</xdr:colOff>
      <xdr:row>196645</xdr:row>
      <xdr:rowOff>66675</xdr:rowOff>
    </xdr:from>
    <xdr:to>
      <xdr:col>13573</xdr:col>
      <xdr:colOff>647700</xdr:colOff>
      <xdr:row>196650</xdr:row>
      <xdr:rowOff>47625</xdr:rowOff>
    </xdr:to>
    <xdr:pic>
      <xdr:nvPicPr>
        <xdr:cNvPr id="841" name="Ink 85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773012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13572</xdr:col>
      <xdr:colOff>952500</xdr:colOff>
      <xdr:row>262181</xdr:row>
      <xdr:rowOff>66675</xdr:rowOff>
    </xdr:from>
    <xdr:to>
      <xdr:col>13573</xdr:col>
      <xdr:colOff>647700</xdr:colOff>
      <xdr:row>262186</xdr:row>
      <xdr:rowOff>47625</xdr:rowOff>
    </xdr:to>
    <xdr:pic>
      <xdr:nvPicPr>
        <xdr:cNvPr id="842" name="Ink 85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773012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13572</xdr:col>
      <xdr:colOff>952500</xdr:colOff>
      <xdr:row>327717</xdr:row>
      <xdr:rowOff>66675</xdr:rowOff>
    </xdr:from>
    <xdr:to>
      <xdr:col>13573</xdr:col>
      <xdr:colOff>647700</xdr:colOff>
      <xdr:row>327722</xdr:row>
      <xdr:rowOff>47625</xdr:rowOff>
    </xdr:to>
    <xdr:pic>
      <xdr:nvPicPr>
        <xdr:cNvPr id="843" name="Ink 85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773012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13572</xdr:col>
      <xdr:colOff>952500</xdr:colOff>
      <xdr:row>393253</xdr:row>
      <xdr:rowOff>66675</xdr:rowOff>
    </xdr:from>
    <xdr:to>
      <xdr:col>13573</xdr:col>
      <xdr:colOff>647700</xdr:colOff>
      <xdr:row>393258</xdr:row>
      <xdr:rowOff>47625</xdr:rowOff>
    </xdr:to>
    <xdr:pic>
      <xdr:nvPicPr>
        <xdr:cNvPr id="844" name="Ink 85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773012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13572</xdr:col>
      <xdr:colOff>952500</xdr:colOff>
      <xdr:row>458789</xdr:row>
      <xdr:rowOff>66675</xdr:rowOff>
    </xdr:from>
    <xdr:to>
      <xdr:col>13573</xdr:col>
      <xdr:colOff>647700</xdr:colOff>
      <xdr:row>458794</xdr:row>
      <xdr:rowOff>47625</xdr:rowOff>
    </xdr:to>
    <xdr:pic>
      <xdr:nvPicPr>
        <xdr:cNvPr id="845" name="Ink 85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773012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13572</xdr:col>
      <xdr:colOff>952500</xdr:colOff>
      <xdr:row>524325</xdr:row>
      <xdr:rowOff>66675</xdr:rowOff>
    </xdr:from>
    <xdr:to>
      <xdr:col>13573</xdr:col>
      <xdr:colOff>647700</xdr:colOff>
      <xdr:row>524330</xdr:row>
      <xdr:rowOff>47625</xdr:rowOff>
    </xdr:to>
    <xdr:pic>
      <xdr:nvPicPr>
        <xdr:cNvPr id="846" name="Ink 85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773012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13572</xdr:col>
      <xdr:colOff>952500</xdr:colOff>
      <xdr:row>589861</xdr:row>
      <xdr:rowOff>66675</xdr:rowOff>
    </xdr:from>
    <xdr:to>
      <xdr:col>13573</xdr:col>
      <xdr:colOff>647700</xdr:colOff>
      <xdr:row>589866</xdr:row>
      <xdr:rowOff>47625</xdr:rowOff>
    </xdr:to>
    <xdr:pic>
      <xdr:nvPicPr>
        <xdr:cNvPr id="847" name="Ink 85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773012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13572</xdr:col>
      <xdr:colOff>952500</xdr:colOff>
      <xdr:row>655397</xdr:row>
      <xdr:rowOff>66675</xdr:rowOff>
    </xdr:from>
    <xdr:to>
      <xdr:col>13573</xdr:col>
      <xdr:colOff>647700</xdr:colOff>
      <xdr:row>655402</xdr:row>
      <xdr:rowOff>47625</xdr:rowOff>
    </xdr:to>
    <xdr:pic>
      <xdr:nvPicPr>
        <xdr:cNvPr id="848" name="Ink 85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773012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13572</xdr:col>
      <xdr:colOff>952500</xdr:colOff>
      <xdr:row>720933</xdr:row>
      <xdr:rowOff>66675</xdr:rowOff>
    </xdr:from>
    <xdr:to>
      <xdr:col>13573</xdr:col>
      <xdr:colOff>647700</xdr:colOff>
      <xdr:row>720938</xdr:row>
      <xdr:rowOff>47625</xdr:rowOff>
    </xdr:to>
    <xdr:pic>
      <xdr:nvPicPr>
        <xdr:cNvPr id="849" name="Ink 86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773012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13572</xdr:col>
      <xdr:colOff>952500</xdr:colOff>
      <xdr:row>786469</xdr:row>
      <xdr:rowOff>66675</xdr:rowOff>
    </xdr:from>
    <xdr:to>
      <xdr:col>13573</xdr:col>
      <xdr:colOff>647700</xdr:colOff>
      <xdr:row>786474</xdr:row>
      <xdr:rowOff>47625</xdr:rowOff>
    </xdr:to>
    <xdr:pic>
      <xdr:nvPicPr>
        <xdr:cNvPr id="850" name="Ink 86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773012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13572</xdr:col>
      <xdr:colOff>952500</xdr:colOff>
      <xdr:row>852005</xdr:row>
      <xdr:rowOff>66675</xdr:rowOff>
    </xdr:from>
    <xdr:to>
      <xdr:col>13573</xdr:col>
      <xdr:colOff>647700</xdr:colOff>
      <xdr:row>852010</xdr:row>
      <xdr:rowOff>47625</xdr:rowOff>
    </xdr:to>
    <xdr:pic>
      <xdr:nvPicPr>
        <xdr:cNvPr id="851" name="Ink 86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773012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13572</xdr:col>
      <xdr:colOff>952500</xdr:colOff>
      <xdr:row>917541</xdr:row>
      <xdr:rowOff>66675</xdr:rowOff>
    </xdr:from>
    <xdr:to>
      <xdr:col>13573</xdr:col>
      <xdr:colOff>647700</xdr:colOff>
      <xdr:row>917546</xdr:row>
      <xdr:rowOff>47625</xdr:rowOff>
    </xdr:to>
    <xdr:pic>
      <xdr:nvPicPr>
        <xdr:cNvPr id="852" name="Ink 86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773012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13572</xdr:col>
      <xdr:colOff>952500</xdr:colOff>
      <xdr:row>983077</xdr:row>
      <xdr:rowOff>66675</xdr:rowOff>
    </xdr:from>
    <xdr:to>
      <xdr:col>13573</xdr:col>
      <xdr:colOff>647700</xdr:colOff>
      <xdr:row>983082</xdr:row>
      <xdr:rowOff>47625</xdr:rowOff>
    </xdr:to>
    <xdr:pic>
      <xdr:nvPicPr>
        <xdr:cNvPr id="853" name="Ink 86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773012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13828</xdr:col>
      <xdr:colOff>952500</xdr:colOff>
      <xdr:row>41</xdr:row>
      <xdr:rowOff>0</xdr:rowOff>
    </xdr:from>
    <xdr:to>
      <xdr:col>13829</xdr:col>
      <xdr:colOff>647700</xdr:colOff>
      <xdr:row>42</xdr:row>
      <xdr:rowOff>47625</xdr:rowOff>
    </xdr:to>
    <xdr:pic>
      <xdr:nvPicPr>
        <xdr:cNvPr id="854" name="Ink 86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333588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13828</xdr:col>
      <xdr:colOff>952500</xdr:colOff>
      <xdr:row>65573</xdr:row>
      <xdr:rowOff>66675</xdr:rowOff>
    </xdr:from>
    <xdr:to>
      <xdr:col>13829</xdr:col>
      <xdr:colOff>647700</xdr:colOff>
      <xdr:row>65578</xdr:row>
      <xdr:rowOff>47625</xdr:rowOff>
    </xdr:to>
    <xdr:pic>
      <xdr:nvPicPr>
        <xdr:cNvPr id="855" name="Ink 86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333588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13828</xdr:col>
      <xdr:colOff>952500</xdr:colOff>
      <xdr:row>131109</xdr:row>
      <xdr:rowOff>66675</xdr:rowOff>
    </xdr:from>
    <xdr:to>
      <xdr:col>13829</xdr:col>
      <xdr:colOff>647700</xdr:colOff>
      <xdr:row>131114</xdr:row>
      <xdr:rowOff>47625</xdr:rowOff>
    </xdr:to>
    <xdr:pic>
      <xdr:nvPicPr>
        <xdr:cNvPr id="856" name="Ink 86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333588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13828</xdr:col>
      <xdr:colOff>952500</xdr:colOff>
      <xdr:row>196645</xdr:row>
      <xdr:rowOff>66675</xdr:rowOff>
    </xdr:from>
    <xdr:to>
      <xdr:col>13829</xdr:col>
      <xdr:colOff>647700</xdr:colOff>
      <xdr:row>196650</xdr:row>
      <xdr:rowOff>47625</xdr:rowOff>
    </xdr:to>
    <xdr:pic>
      <xdr:nvPicPr>
        <xdr:cNvPr id="857" name="Ink 86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333588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13828</xdr:col>
      <xdr:colOff>952500</xdr:colOff>
      <xdr:row>262181</xdr:row>
      <xdr:rowOff>66675</xdr:rowOff>
    </xdr:from>
    <xdr:to>
      <xdr:col>13829</xdr:col>
      <xdr:colOff>647700</xdr:colOff>
      <xdr:row>262186</xdr:row>
      <xdr:rowOff>47625</xdr:rowOff>
    </xdr:to>
    <xdr:pic>
      <xdr:nvPicPr>
        <xdr:cNvPr id="858" name="Ink 86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333588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13828</xdr:col>
      <xdr:colOff>952500</xdr:colOff>
      <xdr:row>327717</xdr:row>
      <xdr:rowOff>66675</xdr:rowOff>
    </xdr:from>
    <xdr:to>
      <xdr:col>13829</xdr:col>
      <xdr:colOff>647700</xdr:colOff>
      <xdr:row>327722</xdr:row>
      <xdr:rowOff>47625</xdr:rowOff>
    </xdr:to>
    <xdr:pic>
      <xdr:nvPicPr>
        <xdr:cNvPr id="859" name="Ink 87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333588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13828</xdr:col>
      <xdr:colOff>952500</xdr:colOff>
      <xdr:row>393253</xdr:row>
      <xdr:rowOff>66675</xdr:rowOff>
    </xdr:from>
    <xdr:to>
      <xdr:col>13829</xdr:col>
      <xdr:colOff>647700</xdr:colOff>
      <xdr:row>393258</xdr:row>
      <xdr:rowOff>47625</xdr:rowOff>
    </xdr:to>
    <xdr:pic>
      <xdr:nvPicPr>
        <xdr:cNvPr id="860" name="Ink 87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333588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13828</xdr:col>
      <xdr:colOff>952500</xdr:colOff>
      <xdr:row>458789</xdr:row>
      <xdr:rowOff>66675</xdr:rowOff>
    </xdr:from>
    <xdr:to>
      <xdr:col>13829</xdr:col>
      <xdr:colOff>647700</xdr:colOff>
      <xdr:row>458794</xdr:row>
      <xdr:rowOff>47625</xdr:rowOff>
    </xdr:to>
    <xdr:pic>
      <xdr:nvPicPr>
        <xdr:cNvPr id="861" name="Ink 87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333588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13828</xdr:col>
      <xdr:colOff>952500</xdr:colOff>
      <xdr:row>524325</xdr:row>
      <xdr:rowOff>66675</xdr:rowOff>
    </xdr:from>
    <xdr:to>
      <xdr:col>13829</xdr:col>
      <xdr:colOff>647700</xdr:colOff>
      <xdr:row>524330</xdr:row>
      <xdr:rowOff>47625</xdr:rowOff>
    </xdr:to>
    <xdr:pic>
      <xdr:nvPicPr>
        <xdr:cNvPr id="862" name="Ink 87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333588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13828</xdr:col>
      <xdr:colOff>952500</xdr:colOff>
      <xdr:row>589861</xdr:row>
      <xdr:rowOff>66675</xdr:rowOff>
    </xdr:from>
    <xdr:to>
      <xdr:col>13829</xdr:col>
      <xdr:colOff>647700</xdr:colOff>
      <xdr:row>589866</xdr:row>
      <xdr:rowOff>47625</xdr:rowOff>
    </xdr:to>
    <xdr:pic>
      <xdr:nvPicPr>
        <xdr:cNvPr id="863" name="Ink 87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333588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13828</xdr:col>
      <xdr:colOff>952500</xdr:colOff>
      <xdr:row>655397</xdr:row>
      <xdr:rowOff>66675</xdr:rowOff>
    </xdr:from>
    <xdr:to>
      <xdr:col>13829</xdr:col>
      <xdr:colOff>647700</xdr:colOff>
      <xdr:row>655402</xdr:row>
      <xdr:rowOff>47625</xdr:rowOff>
    </xdr:to>
    <xdr:pic>
      <xdr:nvPicPr>
        <xdr:cNvPr id="864" name="Ink 87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333588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13828</xdr:col>
      <xdr:colOff>952500</xdr:colOff>
      <xdr:row>720933</xdr:row>
      <xdr:rowOff>66675</xdr:rowOff>
    </xdr:from>
    <xdr:to>
      <xdr:col>13829</xdr:col>
      <xdr:colOff>647700</xdr:colOff>
      <xdr:row>720938</xdr:row>
      <xdr:rowOff>47625</xdr:rowOff>
    </xdr:to>
    <xdr:pic>
      <xdr:nvPicPr>
        <xdr:cNvPr id="865" name="Ink 87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333588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13828</xdr:col>
      <xdr:colOff>952500</xdr:colOff>
      <xdr:row>786469</xdr:row>
      <xdr:rowOff>66675</xdr:rowOff>
    </xdr:from>
    <xdr:to>
      <xdr:col>13829</xdr:col>
      <xdr:colOff>647700</xdr:colOff>
      <xdr:row>786474</xdr:row>
      <xdr:rowOff>47625</xdr:rowOff>
    </xdr:to>
    <xdr:pic>
      <xdr:nvPicPr>
        <xdr:cNvPr id="866" name="Ink 87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333588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13828</xdr:col>
      <xdr:colOff>952500</xdr:colOff>
      <xdr:row>852005</xdr:row>
      <xdr:rowOff>66675</xdr:rowOff>
    </xdr:from>
    <xdr:to>
      <xdr:col>13829</xdr:col>
      <xdr:colOff>647700</xdr:colOff>
      <xdr:row>852010</xdr:row>
      <xdr:rowOff>47625</xdr:rowOff>
    </xdr:to>
    <xdr:pic>
      <xdr:nvPicPr>
        <xdr:cNvPr id="867" name="Ink 87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333588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13828</xdr:col>
      <xdr:colOff>952500</xdr:colOff>
      <xdr:row>917541</xdr:row>
      <xdr:rowOff>66675</xdr:rowOff>
    </xdr:from>
    <xdr:to>
      <xdr:col>13829</xdr:col>
      <xdr:colOff>647700</xdr:colOff>
      <xdr:row>917546</xdr:row>
      <xdr:rowOff>47625</xdr:rowOff>
    </xdr:to>
    <xdr:pic>
      <xdr:nvPicPr>
        <xdr:cNvPr id="868" name="Ink 87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333588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13828</xdr:col>
      <xdr:colOff>952500</xdr:colOff>
      <xdr:row>983077</xdr:row>
      <xdr:rowOff>66675</xdr:rowOff>
    </xdr:from>
    <xdr:to>
      <xdr:col>13829</xdr:col>
      <xdr:colOff>647700</xdr:colOff>
      <xdr:row>983082</xdr:row>
      <xdr:rowOff>47625</xdr:rowOff>
    </xdr:to>
    <xdr:pic>
      <xdr:nvPicPr>
        <xdr:cNvPr id="869" name="Ink 88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333588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14084</xdr:col>
      <xdr:colOff>952500</xdr:colOff>
      <xdr:row>41</xdr:row>
      <xdr:rowOff>0</xdr:rowOff>
    </xdr:from>
    <xdr:to>
      <xdr:col>14085</xdr:col>
      <xdr:colOff>647700</xdr:colOff>
      <xdr:row>42</xdr:row>
      <xdr:rowOff>47625</xdr:rowOff>
    </xdr:to>
    <xdr:pic>
      <xdr:nvPicPr>
        <xdr:cNvPr id="870" name="Ink 88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894164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14084</xdr:col>
      <xdr:colOff>952500</xdr:colOff>
      <xdr:row>65573</xdr:row>
      <xdr:rowOff>66675</xdr:rowOff>
    </xdr:from>
    <xdr:to>
      <xdr:col>14085</xdr:col>
      <xdr:colOff>647700</xdr:colOff>
      <xdr:row>65578</xdr:row>
      <xdr:rowOff>47625</xdr:rowOff>
    </xdr:to>
    <xdr:pic>
      <xdr:nvPicPr>
        <xdr:cNvPr id="871" name="Ink 88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894164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14084</xdr:col>
      <xdr:colOff>952500</xdr:colOff>
      <xdr:row>131109</xdr:row>
      <xdr:rowOff>66675</xdr:rowOff>
    </xdr:from>
    <xdr:to>
      <xdr:col>14085</xdr:col>
      <xdr:colOff>647700</xdr:colOff>
      <xdr:row>131114</xdr:row>
      <xdr:rowOff>47625</xdr:rowOff>
    </xdr:to>
    <xdr:pic>
      <xdr:nvPicPr>
        <xdr:cNvPr id="872" name="Ink 88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894164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14084</xdr:col>
      <xdr:colOff>952500</xdr:colOff>
      <xdr:row>196645</xdr:row>
      <xdr:rowOff>66675</xdr:rowOff>
    </xdr:from>
    <xdr:to>
      <xdr:col>14085</xdr:col>
      <xdr:colOff>647700</xdr:colOff>
      <xdr:row>196650</xdr:row>
      <xdr:rowOff>47625</xdr:rowOff>
    </xdr:to>
    <xdr:pic>
      <xdr:nvPicPr>
        <xdr:cNvPr id="873" name="Ink 88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894164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14084</xdr:col>
      <xdr:colOff>952500</xdr:colOff>
      <xdr:row>262181</xdr:row>
      <xdr:rowOff>66675</xdr:rowOff>
    </xdr:from>
    <xdr:to>
      <xdr:col>14085</xdr:col>
      <xdr:colOff>647700</xdr:colOff>
      <xdr:row>262186</xdr:row>
      <xdr:rowOff>47625</xdr:rowOff>
    </xdr:to>
    <xdr:pic>
      <xdr:nvPicPr>
        <xdr:cNvPr id="874" name="Ink 88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894164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14084</xdr:col>
      <xdr:colOff>952500</xdr:colOff>
      <xdr:row>327717</xdr:row>
      <xdr:rowOff>66675</xdr:rowOff>
    </xdr:from>
    <xdr:to>
      <xdr:col>14085</xdr:col>
      <xdr:colOff>647700</xdr:colOff>
      <xdr:row>327722</xdr:row>
      <xdr:rowOff>47625</xdr:rowOff>
    </xdr:to>
    <xdr:pic>
      <xdr:nvPicPr>
        <xdr:cNvPr id="875" name="Ink 88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894164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14084</xdr:col>
      <xdr:colOff>952500</xdr:colOff>
      <xdr:row>393253</xdr:row>
      <xdr:rowOff>66675</xdr:rowOff>
    </xdr:from>
    <xdr:to>
      <xdr:col>14085</xdr:col>
      <xdr:colOff>647700</xdr:colOff>
      <xdr:row>393258</xdr:row>
      <xdr:rowOff>47625</xdr:rowOff>
    </xdr:to>
    <xdr:pic>
      <xdr:nvPicPr>
        <xdr:cNvPr id="876" name="Ink 88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894164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14084</xdr:col>
      <xdr:colOff>952500</xdr:colOff>
      <xdr:row>458789</xdr:row>
      <xdr:rowOff>66675</xdr:rowOff>
    </xdr:from>
    <xdr:to>
      <xdr:col>14085</xdr:col>
      <xdr:colOff>647700</xdr:colOff>
      <xdr:row>458794</xdr:row>
      <xdr:rowOff>47625</xdr:rowOff>
    </xdr:to>
    <xdr:pic>
      <xdr:nvPicPr>
        <xdr:cNvPr id="877" name="Ink 88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894164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14084</xdr:col>
      <xdr:colOff>952500</xdr:colOff>
      <xdr:row>524325</xdr:row>
      <xdr:rowOff>66675</xdr:rowOff>
    </xdr:from>
    <xdr:to>
      <xdr:col>14085</xdr:col>
      <xdr:colOff>647700</xdr:colOff>
      <xdr:row>524330</xdr:row>
      <xdr:rowOff>47625</xdr:rowOff>
    </xdr:to>
    <xdr:pic>
      <xdr:nvPicPr>
        <xdr:cNvPr id="878" name="Ink 88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894164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14084</xdr:col>
      <xdr:colOff>952500</xdr:colOff>
      <xdr:row>589861</xdr:row>
      <xdr:rowOff>66675</xdr:rowOff>
    </xdr:from>
    <xdr:to>
      <xdr:col>14085</xdr:col>
      <xdr:colOff>647700</xdr:colOff>
      <xdr:row>589866</xdr:row>
      <xdr:rowOff>47625</xdr:rowOff>
    </xdr:to>
    <xdr:pic>
      <xdr:nvPicPr>
        <xdr:cNvPr id="879" name="Ink 89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894164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14084</xdr:col>
      <xdr:colOff>952500</xdr:colOff>
      <xdr:row>655397</xdr:row>
      <xdr:rowOff>66675</xdr:rowOff>
    </xdr:from>
    <xdr:to>
      <xdr:col>14085</xdr:col>
      <xdr:colOff>647700</xdr:colOff>
      <xdr:row>655402</xdr:row>
      <xdr:rowOff>47625</xdr:rowOff>
    </xdr:to>
    <xdr:pic>
      <xdr:nvPicPr>
        <xdr:cNvPr id="880" name="Ink 89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894164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14084</xdr:col>
      <xdr:colOff>952500</xdr:colOff>
      <xdr:row>720933</xdr:row>
      <xdr:rowOff>66675</xdr:rowOff>
    </xdr:from>
    <xdr:to>
      <xdr:col>14085</xdr:col>
      <xdr:colOff>647700</xdr:colOff>
      <xdr:row>720938</xdr:row>
      <xdr:rowOff>47625</xdr:rowOff>
    </xdr:to>
    <xdr:pic>
      <xdr:nvPicPr>
        <xdr:cNvPr id="881" name="Ink 89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894164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14084</xdr:col>
      <xdr:colOff>952500</xdr:colOff>
      <xdr:row>786469</xdr:row>
      <xdr:rowOff>66675</xdr:rowOff>
    </xdr:from>
    <xdr:to>
      <xdr:col>14085</xdr:col>
      <xdr:colOff>647700</xdr:colOff>
      <xdr:row>786474</xdr:row>
      <xdr:rowOff>47625</xdr:rowOff>
    </xdr:to>
    <xdr:pic>
      <xdr:nvPicPr>
        <xdr:cNvPr id="882" name="Ink 89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894164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14084</xdr:col>
      <xdr:colOff>952500</xdr:colOff>
      <xdr:row>852005</xdr:row>
      <xdr:rowOff>66675</xdr:rowOff>
    </xdr:from>
    <xdr:to>
      <xdr:col>14085</xdr:col>
      <xdr:colOff>647700</xdr:colOff>
      <xdr:row>852010</xdr:row>
      <xdr:rowOff>47625</xdr:rowOff>
    </xdr:to>
    <xdr:pic>
      <xdr:nvPicPr>
        <xdr:cNvPr id="883" name="Ink 89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894164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14084</xdr:col>
      <xdr:colOff>952500</xdr:colOff>
      <xdr:row>917541</xdr:row>
      <xdr:rowOff>66675</xdr:rowOff>
    </xdr:from>
    <xdr:to>
      <xdr:col>14085</xdr:col>
      <xdr:colOff>647700</xdr:colOff>
      <xdr:row>917546</xdr:row>
      <xdr:rowOff>47625</xdr:rowOff>
    </xdr:to>
    <xdr:pic>
      <xdr:nvPicPr>
        <xdr:cNvPr id="884" name="Ink 89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894164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14084</xdr:col>
      <xdr:colOff>952500</xdr:colOff>
      <xdr:row>983077</xdr:row>
      <xdr:rowOff>66675</xdr:rowOff>
    </xdr:from>
    <xdr:to>
      <xdr:col>14085</xdr:col>
      <xdr:colOff>647700</xdr:colOff>
      <xdr:row>983082</xdr:row>
      <xdr:rowOff>47625</xdr:rowOff>
    </xdr:to>
    <xdr:pic>
      <xdr:nvPicPr>
        <xdr:cNvPr id="885" name="Ink 89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894164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14340</xdr:col>
      <xdr:colOff>952500</xdr:colOff>
      <xdr:row>41</xdr:row>
      <xdr:rowOff>0</xdr:rowOff>
    </xdr:from>
    <xdr:to>
      <xdr:col>14341</xdr:col>
      <xdr:colOff>647700</xdr:colOff>
      <xdr:row>42</xdr:row>
      <xdr:rowOff>47625</xdr:rowOff>
    </xdr:to>
    <xdr:pic>
      <xdr:nvPicPr>
        <xdr:cNvPr id="886" name="Ink 89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54740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14340</xdr:col>
      <xdr:colOff>952500</xdr:colOff>
      <xdr:row>65573</xdr:row>
      <xdr:rowOff>66675</xdr:rowOff>
    </xdr:from>
    <xdr:to>
      <xdr:col>14341</xdr:col>
      <xdr:colOff>647700</xdr:colOff>
      <xdr:row>65578</xdr:row>
      <xdr:rowOff>47625</xdr:rowOff>
    </xdr:to>
    <xdr:pic>
      <xdr:nvPicPr>
        <xdr:cNvPr id="887" name="Ink 89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454740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14340</xdr:col>
      <xdr:colOff>952500</xdr:colOff>
      <xdr:row>131109</xdr:row>
      <xdr:rowOff>66675</xdr:rowOff>
    </xdr:from>
    <xdr:to>
      <xdr:col>14341</xdr:col>
      <xdr:colOff>647700</xdr:colOff>
      <xdr:row>131114</xdr:row>
      <xdr:rowOff>47625</xdr:rowOff>
    </xdr:to>
    <xdr:pic>
      <xdr:nvPicPr>
        <xdr:cNvPr id="888" name="Ink 89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454740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14340</xdr:col>
      <xdr:colOff>952500</xdr:colOff>
      <xdr:row>196645</xdr:row>
      <xdr:rowOff>66675</xdr:rowOff>
    </xdr:from>
    <xdr:to>
      <xdr:col>14341</xdr:col>
      <xdr:colOff>647700</xdr:colOff>
      <xdr:row>196650</xdr:row>
      <xdr:rowOff>47625</xdr:rowOff>
    </xdr:to>
    <xdr:pic>
      <xdr:nvPicPr>
        <xdr:cNvPr id="889" name="Ink 90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454740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14340</xdr:col>
      <xdr:colOff>952500</xdr:colOff>
      <xdr:row>262181</xdr:row>
      <xdr:rowOff>66675</xdr:rowOff>
    </xdr:from>
    <xdr:to>
      <xdr:col>14341</xdr:col>
      <xdr:colOff>647700</xdr:colOff>
      <xdr:row>262186</xdr:row>
      <xdr:rowOff>47625</xdr:rowOff>
    </xdr:to>
    <xdr:pic>
      <xdr:nvPicPr>
        <xdr:cNvPr id="890" name="Ink 90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454740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14340</xdr:col>
      <xdr:colOff>952500</xdr:colOff>
      <xdr:row>327717</xdr:row>
      <xdr:rowOff>66675</xdr:rowOff>
    </xdr:from>
    <xdr:to>
      <xdr:col>14341</xdr:col>
      <xdr:colOff>647700</xdr:colOff>
      <xdr:row>327722</xdr:row>
      <xdr:rowOff>47625</xdr:rowOff>
    </xdr:to>
    <xdr:pic>
      <xdr:nvPicPr>
        <xdr:cNvPr id="891" name="Ink 90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454740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14340</xdr:col>
      <xdr:colOff>952500</xdr:colOff>
      <xdr:row>393253</xdr:row>
      <xdr:rowOff>66675</xdr:rowOff>
    </xdr:from>
    <xdr:to>
      <xdr:col>14341</xdr:col>
      <xdr:colOff>647700</xdr:colOff>
      <xdr:row>393258</xdr:row>
      <xdr:rowOff>47625</xdr:rowOff>
    </xdr:to>
    <xdr:pic>
      <xdr:nvPicPr>
        <xdr:cNvPr id="892" name="Ink 90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454740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14340</xdr:col>
      <xdr:colOff>952500</xdr:colOff>
      <xdr:row>458789</xdr:row>
      <xdr:rowOff>66675</xdr:rowOff>
    </xdr:from>
    <xdr:to>
      <xdr:col>14341</xdr:col>
      <xdr:colOff>647700</xdr:colOff>
      <xdr:row>458794</xdr:row>
      <xdr:rowOff>47625</xdr:rowOff>
    </xdr:to>
    <xdr:pic>
      <xdr:nvPicPr>
        <xdr:cNvPr id="893" name="Ink 90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454740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14340</xdr:col>
      <xdr:colOff>952500</xdr:colOff>
      <xdr:row>524325</xdr:row>
      <xdr:rowOff>66675</xdr:rowOff>
    </xdr:from>
    <xdr:to>
      <xdr:col>14341</xdr:col>
      <xdr:colOff>647700</xdr:colOff>
      <xdr:row>524330</xdr:row>
      <xdr:rowOff>47625</xdr:rowOff>
    </xdr:to>
    <xdr:pic>
      <xdr:nvPicPr>
        <xdr:cNvPr id="894" name="Ink 90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454740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14340</xdr:col>
      <xdr:colOff>952500</xdr:colOff>
      <xdr:row>589861</xdr:row>
      <xdr:rowOff>66675</xdr:rowOff>
    </xdr:from>
    <xdr:to>
      <xdr:col>14341</xdr:col>
      <xdr:colOff>647700</xdr:colOff>
      <xdr:row>589866</xdr:row>
      <xdr:rowOff>47625</xdr:rowOff>
    </xdr:to>
    <xdr:pic>
      <xdr:nvPicPr>
        <xdr:cNvPr id="895" name="Ink 90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454740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14340</xdr:col>
      <xdr:colOff>952500</xdr:colOff>
      <xdr:row>655397</xdr:row>
      <xdr:rowOff>66675</xdr:rowOff>
    </xdr:from>
    <xdr:to>
      <xdr:col>14341</xdr:col>
      <xdr:colOff>647700</xdr:colOff>
      <xdr:row>655402</xdr:row>
      <xdr:rowOff>47625</xdr:rowOff>
    </xdr:to>
    <xdr:pic>
      <xdr:nvPicPr>
        <xdr:cNvPr id="896" name="Ink 90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454740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14340</xdr:col>
      <xdr:colOff>952500</xdr:colOff>
      <xdr:row>720933</xdr:row>
      <xdr:rowOff>66675</xdr:rowOff>
    </xdr:from>
    <xdr:to>
      <xdr:col>14341</xdr:col>
      <xdr:colOff>647700</xdr:colOff>
      <xdr:row>720938</xdr:row>
      <xdr:rowOff>47625</xdr:rowOff>
    </xdr:to>
    <xdr:pic>
      <xdr:nvPicPr>
        <xdr:cNvPr id="897" name="Ink 90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454740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14340</xdr:col>
      <xdr:colOff>952500</xdr:colOff>
      <xdr:row>786469</xdr:row>
      <xdr:rowOff>66675</xdr:rowOff>
    </xdr:from>
    <xdr:to>
      <xdr:col>14341</xdr:col>
      <xdr:colOff>647700</xdr:colOff>
      <xdr:row>786474</xdr:row>
      <xdr:rowOff>47625</xdr:rowOff>
    </xdr:to>
    <xdr:pic>
      <xdr:nvPicPr>
        <xdr:cNvPr id="898" name="Ink 90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454740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14340</xdr:col>
      <xdr:colOff>952500</xdr:colOff>
      <xdr:row>852005</xdr:row>
      <xdr:rowOff>66675</xdr:rowOff>
    </xdr:from>
    <xdr:to>
      <xdr:col>14341</xdr:col>
      <xdr:colOff>647700</xdr:colOff>
      <xdr:row>852010</xdr:row>
      <xdr:rowOff>47625</xdr:rowOff>
    </xdr:to>
    <xdr:pic>
      <xdr:nvPicPr>
        <xdr:cNvPr id="899" name="Ink 91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454740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14340</xdr:col>
      <xdr:colOff>952500</xdr:colOff>
      <xdr:row>917541</xdr:row>
      <xdr:rowOff>66675</xdr:rowOff>
    </xdr:from>
    <xdr:to>
      <xdr:col>14341</xdr:col>
      <xdr:colOff>647700</xdr:colOff>
      <xdr:row>917546</xdr:row>
      <xdr:rowOff>47625</xdr:rowOff>
    </xdr:to>
    <xdr:pic>
      <xdr:nvPicPr>
        <xdr:cNvPr id="900" name="Ink 91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454740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14340</xdr:col>
      <xdr:colOff>952500</xdr:colOff>
      <xdr:row>983077</xdr:row>
      <xdr:rowOff>66675</xdr:rowOff>
    </xdr:from>
    <xdr:to>
      <xdr:col>14341</xdr:col>
      <xdr:colOff>647700</xdr:colOff>
      <xdr:row>983082</xdr:row>
      <xdr:rowOff>47625</xdr:rowOff>
    </xdr:to>
    <xdr:pic>
      <xdr:nvPicPr>
        <xdr:cNvPr id="901" name="Ink 91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454740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14596</xdr:col>
      <xdr:colOff>952500</xdr:colOff>
      <xdr:row>41</xdr:row>
      <xdr:rowOff>0</xdr:rowOff>
    </xdr:from>
    <xdr:to>
      <xdr:col>14597</xdr:col>
      <xdr:colOff>647700</xdr:colOff>
      <xdr:row>42</xdr:row>
      <xdr:rowOff>47625</xdr:rowOff>
    </xdr:to>
    <xdr:pic>
      <xdr:nvPicPr>
        <xdr:cNvPr id="902" name="Ink 91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015316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14596</xdr:col>
      <xdr:colOff>952500</xdr:colOff>
      <xdr:row>65573</xdr:row>
      <xdr:rowOff>66675</xdr:rowOff>
    </xdr:from>
    <xdr:to>
      <xdr:col>14597</xdr:col>
      <xdr:colOff>647700</xdr:colOff>
      <xdr:row>65578</xdr:row>
      <xdr:rowOff>47625</xdr:rowOff>
    </xdr:to>
    <xdr:pic>
      <xdr:nvPicPr>
        <xdr:cNvPr id="903" name="Ink 91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015316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14596</xdr:col>
      <xdr:colOff>952500</xdr:colOff>
      <xdr:row>131109</xdr:row>
      <xdr:rowOff>66675</xdr:rowOff>
    </xdr:from>
    <xdr:to>
      <xdr:col>14597</xdr:col>
      <xdr:colOff>647700</xdr:colOff>
      <xdr:row>131114</xdr:row>
      <xdr:rowOff>47625</xdr:rowOff>
    </xdr:to>
    <xdr:pic>
      <xdr:nvPicPr>
        <xdr:cNvPr id="904" name="Ink 91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015316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14596</xdr:col>
      <xdr:colOff>952500</xdr:colOff>
      <xdr:row>196645</xdr:row>
      <xdr:rowOff>66675</xdr:rowOff>
    </xdr:from>
    <xdr:to>
      <xdr:col>14597</xdr:col>
      <xdr:colOff>647700</xdr:colOff>
      <xdr:row>196650</xdr:row>
      <xdr:rowOff>47625</xdr:rowOff>
    </xdr:to>
    <xdr:pic>
      <xdr:nvPicPr>
        <xdr:cNvPr id="905" name="Ink 91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015316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14596</xdr:col>
      <xdr:colOff>952500</xdr:colOff>
      <xdr:row>262181</xdr:row>
      <xdr:rowOff>66675</xdr:rowOff>
    </xdr:from>
    <xdr:to>
      <xdr:col>14597</xdr:col>
      <xdr:colOff>647700</xdr:colOff>
      <xdr:row>262186</xdr:row>
      <xdr:rowOff>47625</xdr:rowOff>
    </xdr:to>
    <xdr:pic>
      <xdr:nvPicPr>
        <xdr:cNvPr id="906" name="Ink 91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015316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14596</xdr:col>
      <xdr:colOff>952500</xdr:colOff>
      <xdr:row>327717</xdr:row>
      <xdr:rowOff>66675</xdr:rowOff>
    </xdr:from>
    <xdr:to>
      <xdr:col>14597</xdr:col>
      <xdr:colOff>647700</xdr:colOff>
      <xdr:row>327722</xdr:row>
      <xdr:rowOff>47625</xdr:rowOff>
    </xdr:to>
    <xdr:pic>
      <xdr:nvPicPr>
        <xdr:cNvPr id="907" name="Ink 91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015316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14596</xdr:col>
      <xdr:colOff>952500</xdr:colOff>
      <xdr:row>393253</xdr:row>
      <xdr:rowOff>66675</xdr:rowOff>
    </xdr:from>
    <xdr:to>
      <xdr:col>14597</xdr:col>
      <xdr:colOff>647700</xdr:colOff>
      <xdr:row>393258</xdr:row>
      <xdr:rowOff>47625</xdr:rowOff>
    </xdr:to>
    <xdr:pic>
      <xdr:nvPicPr>
        <xdr:cNvPr id="908" name="Ink 91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015316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14596</xdr:col>
      <xdr:colOff>952500</xdr:colOff>
      <xdr:row>458789</xdr:row>
      <xdr:rowOff>66675</xdr:rowOff>
    </xdr:from>
    <xdr:to>
      <xdr:col>14597</xdr:col>
      <xdr:colOff>647700</xdr:colOff>
      <xdr:row>458794</xdr:row>
      <xdr:rowOff>47625</xdr:rowOff>
    </xdr:to>
    <xdr:pic>
      <xdr:nvPicPr>
        <xdr:cNvPr id="909" name="Ink 92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015316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14596</xdr:col>
      <xdr:colOff>952500</xdr:colOff>
      <xdr:row>524325</xdr:row>
      <xdr:rowOff>66675</xdr:rowOff>
    </xdr:from>
    <xdr:to>
      <xdr:col>14597</xdr:col>
      <xdr:colOff>647700</xdr:colOff>
      <xdr:row>524330</xdr:row>
      <xdr:rowOff>47625</xdr:rowOff>
    </xdr:to>
    <xdr:pic>
      <xdr:nvPicPr>
        <xdr:cNvPr id="910" name="Ink 92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015316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14596</xdr:col>
      <xdr:colOff>952500</xdr:colOff>
      <xdr:row>589861</xdr:row>
      <xdr:rowOff>66675</xdr:rowOff>
    </xdr:from>
    <xdr:to>
      <xdr:col>14597</xdr:col>
      <xdr:colOff>647700</xdr:colOff>
      <xdr:row>589866</xdr:row>
      <xdr:rowOff>47625</xdr:rowOff>
    </xdr:to>
    <xdr:pic>
      <xdr:nvPicPr>
        <xdr:cNvPr id="911" name="Ink 92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015316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14596</xdr:col>
      <xdr:colOff>952500</xdr:colOff>
      <xdr:row>655397</xdr:row>
      <xdr:rowOff>66675</xdr:rowOff>
    </xdr:from>
    <xdr:to>
      <xdr:col>14597</xdr:col>
      <xdr:colOff>647700</xdr:colOff>
      <xdr:row>655402</xdr:row>
      <xdr:rowOff>47625</xdr:rowOff>
    </xdr:to>
    <xdr:pic>
      <xdr:nvPicPr>
        <xdr:cNvPr id="912" name="Ink 92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015316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14596</xdr:col>
      <xdr:colOff>952500</xdr:colOff>
      <xdr:row>720933</xdr:row>
      <xdr:rowOff>66675</xdr:rowOff>
    </xdr:from>
    <xdr:to>
      <xdr:col>14597</xdr:col>
      <xdr:colOff>647700</xdr:colOff>
      <xdr:row>720938</xdr:row>
      <xdr:rowOff>47625</xdr:rowOff>
    </xdr:to>
    <xdr:pic>
      <xdr:nvPicPr>
        <xdr:cNvPr id="913" name="Ink 92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015316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14596</xdr:col>
      <xdr:colOff>952500</xdr:colOff>
      <xdr:row>786469</xdr:row>
      <xdr:rowOff>66675</xdr:rowOff>
    </xdr:from>
    <xdr:to>
      <xdr:col>14597</xdr:col>
      <xdr:colOff>647700</xdr:colOff>
      <xdr:row>786474</xdr:row>
      <xdr:rowOff>47625</xdr:rowOff>
    </xdr:to>
    <xdr:pic>
      <xdr:nvPicPr>
        <xdr:cNvPr id="914" name="Ink 92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015316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14596</xdr:col>
      <xdr:colOff>952500</xdr:colOff>
      <xdr:row>852005</xdr:row>
      <xdr:rowOff>66675</xdr:rowOff>
    </xdr:from>
    <xdr:to>
      <xdr:col>14597</xdr:col>
      <xdr:colOff>647700</xdr:colOff>
      <xdr:row>852010</xdr:row>
      <xdr:rowOff>47625</xdr:rowOff>
    </xdr:to>
    <xdr:pic>
      <xdr:nvPicPr>
        <xdr:cNvPr id="915" name="Ink 92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015316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14596</xdr:col>
      <xdr:colOff>952500</xdr:colOff>
      <xdr:row>917541</xdr:row>
      <xdr:rowOff>66675</xdr:rowOff>
    </xdr:from>
    <xdr:to>
      <xdr:col>14597</xdr:col>
      <xdr:colOff>647700</xdr:colOff>
      <xdr:row>917546</xdr:row>
      <xdr:rowOff>47625</xdr:rowOff>
    </xdr:to>
    <xdr:pic>
      <xdr:nvPicPr>
        <xdr:cNvPr id="916" name="Ink 92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015316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14596</xdr:col>
      <xdr:colOff>952500</xdr:colOff>
      <xdr:row>983077</xdr:row>
      <xdr:rowOff>66675</xdr:rowOff>
    </xdr:from>
    <xdr:to>
      <xdr:col>14597</xdr:col>
      <xdr:colOff>647700</xdr:colOff>
      <xdr:row>983082</xdr:row>
      <xdr:rowOff>47625</xdr:rowOff>
    </xdr:to>
    <xdr:pic>
      <xdr:nvPicPr>
        <xdr:cNvPr id="917" name="Ink 92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015316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14852</xdr:col>
      <xdr:colOff>952500</xdr:colOff>
      <xdr:row>41</xdr:row>
      <xdr:rowOff>0</xdr:rowOff>
    </xdr:from>
    <xdr:to>
      <xdr:col>14853</xdr:col>
      <xdr:colOff>647700</xdr:colOff>
      <xdr:row>42</xdr:row>
      <xdr:rowOff>47625</xdr:rowOff>
    </xdr:to>
    <xdr:pic>
      <xdr:nvPicPr>
        <xdr:cNvPr id="918" name="Ink 92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575892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14852</xdr:col>
      <xdr:colOff>952500</xdr:colOff>
      <xdr:row>65573</xdr:row>
      <xdr:rowOff>66675</xdr:rowOff>
    </xdr:from>
    <xdr:to>
      <xdr:col>14853</xdr:col>
      <xdr:colOff>647700</xdr:colOff>
      <xdr:row>65578</xdr:row>
      <xdr:rowOff>47625</xdr:rowOff>
    </xdr:to>
    <xdr:pic>
      <xdr:nvPicPr>
        <xdr:cNvPr id="919" name="Ink 93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575892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14852</xdr:col>
      <xdr:colOff>952500</xdr:colOff>
      <xdr:row>131109</xdr:row>
      <xdr:rowOff>66675</xdr:rowOff>
    </xdr:from>
    <xdr:to>
      <xdr:col>14853</xdr:col>
      <xdr:colOff>647700</xdr:colOff>
      <xdr:row>131114</xdr:row>
      <xdr:rowOff>47625</xdr:rowOff>
    </xdr:to>
    <xdr:pic>
      <xdr:nvPicPr>
        <xdr:cNvPr id="920" name="Ink 93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575892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14852</xdr:col>
      <xdr:colOff>952500</xdr:colOff>
      <xdr:row>196645</xdr:row>
      <xdr:rowOff>66675</xdr:rowOff>
    </xdr:from>
    <xdr:to>
      <xdr:col>14853</xdr:col>
      <xdr:colOff>647700</xdr:colOff>
      <xdr:row>196650</xdr:row>
      <xdr:rowOff>47625</xdr:rowOff>
    </xdr:to>
    <xdr:pic>
      <xdr:nvPicPr>
        <xdr:cNvPr id="921" name="Ink 93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575892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14852</xdr:col>
      <xdr:colOff>952500</xdr:colOff>
      <xdr:row>262181</xdr:row>
      <xdr:rowOff>66675</xdr:rowOff>
    </xdr:from>
    <xdr:to>
      <xdr:col>14853</xdr:col>
      <xdr:colOff>647700</xdr:colOff>
      <xdr:row>262186</xdr:row>
      <xdr:rowOff>47625</xdr:rowOff>
    </xdr:to>
    <xdr:pic>
      <xdr:nvPicPr>
        <xdr:cNvPr id="922" name="Ink 93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575892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14852</xdr:col>
      <xdr:colOff>952500</xdr:colOff>
      <xdr:row>327717</xdr:row>
      <xdr:rowOff>66675</xdr:rowOff>
    </xdr:from>
    <xdr:to>
      <xdr:col>14853</xdr:col>
      <xdr:colOff>647700</xdr:colOff>
      <xdr:row>327722</xdr:row>
      <xdr:rowOff>47625</xdr:rowOff>
    </xdr:to>
    <xdr:pic>
      <xdr:nvPicPr>
        <xdr:cNvPr id="923" name="Ink 93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575892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14852</xdr:col>
      <xdr:colOff>952500</xdr:colOff>
      <xdr:row>393253</xdr:row>
      <xdr:rowOff>66675</xdr:rowOff>
    </xdr:from>
    <xdr:to>
      <xdr:col>14853</xdr:col>
      <xdr:colOff>647700</xdr:colOff>
      <xdr:row>393258</xdr:row>
      <xdr:rowOff>47625</xdr:rowOff>
    </xdr:to>
    <xdr:pic>
      <xdr:nvPicPr>
        <xdr:cNvPr id="924" name="Ink 93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575892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14852</xdr:col>
      <xdr:colOff>952500</xdr:colOff>
      <xdr:row>458789</xdr:row>
      <xdr:rowOff>66675</xdr:rowOff>
    </xdr:from>
    <xdr:to>
      <xdr:col>14853</xdr:col>
      <xdr:colOff>647700</xdr:colOff>
      <xdr:row>458794</xdr:row>
      <xdr:rowOff>47625</xdr:rowOff>
    </xdr:to>
    <xdr:pic>
      <xdr:nvPicPr>
        <xdr:cNvPr id="925" name="Ink 93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575892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14852</xdr:col>
      <xdr:colOff>952500</xdr:colOff>
      <xdr:row>524325</xdr:row>
      <xdr:rowOff>66675</xdr:rowOff>
    </xdr:from>
    <xdr:to>
      <xdr:col>14853</xdr:col>
      <xdr:colOff>647700</xdr:colOff>
      <xdr:row>524330</xdr:row>
      <xdr:rowOff>47625</xdr:rowOff>
    </xdr:to>
    <xdr:pic>
      <xdr:nvPicPr>
        <xdr:cNvPr id="926" name="Ink 93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575892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14852</xdr:col>
      <xdr:colOff>952500</xdr:colOff>
      <xdr:row>589861</xdr:row>
      <xdr:rowOff>66675</xdr:rowOff>
    </xdr:from>
    <xdr:to>
      <xdr:col>14853</xdr:col>
      <xdr:colOff>647700</xdr:colOff>
      <xdr:row>589866</xdr:row>
      <xdr:rowOff>47625</xdr:rowOff>
    </xdr:to>
    <xdr:pic>
      <xdr:nvPicPr>
        <xdr:cNvPr id="927" name="Ink 93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575892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14852</xdr:col>
      <xdr:colOff>952500</xdr:colOff>
      <xdr:row>655397</xdr:row>
      <xdr:rowOff>66675</xdr:rowOff>
    </xdr:from>
    <xdr:to>
      <xdr:col>14853</xdr:col>
      <xdr:colOff>647700</xdr:colOff>
      <xdr:row>655402</xdr:row>
      <xdr:rowOff>47625</xdr:rowOff>
    </xdr:to>
    <xdr:pic>
      <xdr:nvPicPr>
        <xdr:cNvPr id="928" name="Ink 93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575892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14852</xdr:col>
      <xdr:colOff>952500</xdr:colOff>
      <xdr:row>720933</xdr:row>
      <xdr:rowOff>66675</xdr:rowOff>
    </xdr:from>
    <xdr:to>
      <xdr:col>14853</xdr:col>
      <xdr:colOff>647700</xdr:colOff>
      <xdr:row>720938</xdr:row>
      <xdr:rowOff>47625</xdr:rowOff>
    </xdr:to>
    <xdr:pic>
      <xdr:nvPicPr>
        <xdr:cNvPr id="929" name="Ink 94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575892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14852</xdr:col>
      <xdr:colOff>952500</xdr:colOff>
      <xdr:row>786469</xdr:row>
      <xdr:rowOff>66675</xdr:rowOff>
    </xdr:from>
    <xdr:to>
      <xdr:col>14853</xdr:col>
      <xdr:colOff>647700</xdr:colOff>
      <xdr:row>786474</xdr:row>
      <xdr:rowOff>47625</xdr:rowOff>
    </xdr:to>
    <xdr:pic>
      <xdr:nvPicPr>
        <xdr:cNvPr id="930" name="Ink 94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575892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14852</xdr:col>
      <xdr:colOff>952500</xdr:colOff>
      <xdr:row>852005</xdr:row>
      <xdr:rowOff>66675</xdr:rowOff>
    </xdr:from>
    <xdr:to>
      <xdr:col>14853</xdr:col>
      <xdr:colOff>647700</xdr:colOff>
      <xdr:row>852010</xdr:row>
      <xdr:rowOff>47625</xdr:rowOff>
    </xdr:to>
    <xdr:pic>
      <xdr:nvPicPr>
        <xdr:cNvPr id="931" name="Ink 94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575892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14852</xdr:col>
      <xdr:colOff>952500</xdr:colOff>
      <xdr:row>917541</xdr:row>
      <xdr:rowOff>66675</xdr:rowOff>
    </xdr:from>
    <xdr:to>
      <xdr:col>14853</xdr:col>
      <xdr:colOff>647700</xdr:colOff>
      <xdr:row>917546</xdr:row>
      <xdr:rowOff>47625</xdr:rowOff>
    </xdr:to>
    <xdr:pic>
      <xdr:nvPicPr>
        <xdr:cNvPr id="932" name="Ink 94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575892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14852</xdr:col>
      <xdr:colOff>952500</xdr:colOff>
      <xdr:row>983077</xdr:row>
      <xdr:rowOff>66675</xdr:rowOff>
    </xdr:from>
    <xdr:to>
      <xdr:col>14853</xdr:col>
      <xdr:colOff>647700</xdr:colOff>
      <xdr:row>983082</xdr:row>
      <xdr:rowOff>47625</xdr:rowOff>
    </xdr:to>
    <xdr:pic>
      <xdr:nvPicPr>
        <xdr:cNvPr id="933" name="Ink 94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575892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15108</xdr:col>
      <xdr:colOff>952500</xdr:colOff>
      <xdr:row>41</xdr:row>
      <xdr:rowOff>0</xdr:rowOff>
    </xdr:from>
    <xdr:to>
      <xdr:col>15109</xdr:col>
      <xdr:colOff>647700</xdr:colOff>
      <xdr:row>42</xdr:row>
      <xdr:rowOff>47625</xdr:rowOff>
    </xdr:to>
    <xdr:pic>
      <xdr:nvPicPr>
        <xdr:cNvPr id="934" name="Ink 94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136468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15108</xdr:col>
      <xdr:colOff>952500</xdr:colOff>
      <xdr:row>65573</xdr:row>
      <xdr:rowOff>66675</xdr:rowOff>
    </xdr:from>
    <xdr:to>
      <xdr:col>15109</xdr:col>
      <xdr:colOff>647700</xdr:colOff>
      <xdr:row>65578</xdr:row>
      <xdr:rowOff>47625</xdr:rowOff>
    </xdr:to>
    <xdr:pic>
      <xdr:nvPicPr>
        <xdr:cNvPr id="935" name="Ink 94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136468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15108</xdr:col>
      <xdr:colOff>952500</xdr:colOff>
      <xdr:row>131109</xdr:row>
      <xdr:rowOff>66675</xdr:rowOff>
    </xdr:from>
    <xdr:to>
      <xdr:col>15109</xdr:col>
      <xdr:colOff>647700</xdr:colOff>
      <xdr:row>131114</xdr:row>
      <xdr:rowOff>47625</xdr:rowOff>
    </xdr:to>
    <xdr:pic>
      <xdr:nvPicPr>
        <xdr:cNvPr id="936" name="Ink 94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136468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15108</xdr:col>
      <xdr:colOff>952500</xdr:colOff>
      <xdr:row>196645</xdr:row>
      <xdr:rowOff>66675</xdr:rowOff>
    </xdr:from>
    <xdr:to>
      <xdr:col>15109</xdr:col>
      <xdr:colOff>647700</xdr:colOff>
      <xdr:row>196650</xdr:row>
      <xdr:rowOff>47625</xdr:rowOff>
    </xdr:to>
    <xdr:pic>
      <xdr:nvPicPr>
        <xdr:cNvPr id="937" name="Ink 94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136468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15108</xdr:col>
      <xdr:colOff>952500</xdr:colOff>
      <xdr:row>262181</xdr:row>
      <xdr:rowOff>66675</xdr:rowOff>
    </xdr:from>
    <xdr:to>
      <xdr:col>15109</xdr:col>
      <xdr:colOff>647700</xdr:colOff>
      <xdr:row>262186</xdr:row>
      <xdr:rowOff>47625</xdr:rowOff>
    </xdr:to>
    <xdr:pic>
      <xdr:nvPicPr>
        <xdr:cNvPr id="938" name="Ink 94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136468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15108</xdr:col>
      <xdr:colOff>952500</xdr:colOff>
      <xdr:row>327717</xdr:row>
      <xdr:rowOff>66675</xdr:rowOff>
    </xdr:from>
    <xdr:to>
      <xdr:col>15109</xdr:col>
      <xdr:colOff>647700</xdr:colOff>
      <xdr:row>327722</xdr:row>
      <xdr:rowOff>47625</xdr:rowOff>
    </xdr:to>
    <xdr:pic>
      <xdr:nvPicPr>
        <xdr:cNvPr id="939" name="Ink 95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136468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15108</xdr:col>
      <xdr:colOff>952500</xdr:colOff>
      <xdr:row>393253</xdr:row>
      <xdr:rowOff>66675</xdr:rowOff>
    </xdr:from>
    <xdr:to>
      <xdr:col>15109</xdr:col>
      <xdr:colOff>647700</xdr:colOff>
      <xdr:row>393258</xdr:row>
      <xdr:rowOff>47625</xdr:rowOff>
    </xdr:to>
    <xdr:pic>
      <xdr:nvPicPr>
        <xdr:cNvPr id="940" name="Ink 95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136468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15108</xdr:col>
      <xdr:colOff>952500</xdr:colOff>
      <xdr:row>458789</xdr:row>
      <xdr:rowOff>66675</xdr:rowOff>
    </xdr:from>
    <xdr:to>
      <xdr:col>15109</xdr:col>
      <xdr:colOff>647700</xdr:colOff>
      <xdr:row>458794</xdr:row>
      <xdr:rowOff>47625</xdr:rowOff>
    </xdr:to>
    <xdr:pic>
      <xdr:nvPicPr>
        <xdr:cNvPr id="941" name="Ink 95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136468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15108</xdr:col>
      <xdr:colOff>952500</xdr:colOff>
      <xdr:row>524325</xdr:row>
      <xdr:rowOff>66675</xdr:rowOff>
    </xdr:from>
    <xdr:to>
      <xdr:col>15109</xdr:col>
      <xdr:colOff>647700</xdr:colOff>
      <xdr:row>524330</xdr:row>
      <xdr:rowOff>47625</xdr:rowOff>
    </xdr:to>
    <xdr:pic>
      <xdr:nvPicPr>
        <xdr:cNvPr id="942" name="Ink 95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136468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15108</xdr:col>
      <xdr:colOff>952500</xdr:colOff>
      <xdr:row>589861</xdr:row>
      <xdr:rowOff>66675</xdr:rowOff>
    </xdr:from>
    <xdr:to>
      <xdr:col>15109</xdr:col>
      <xdr:colOff>647700</xdr:colOff>
      <xdr:row>589866</xdr:row>
      <xdr:rowOff>47625</xdr:rowOff>
    </xdr:to>
    <xdr:pic>
      <xdr:nvPicPr>
        <xdr:cNvPr id="943" name="Ink 95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136468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15108</xdr:col>
      <xdr:colOff>952500</xdr:colOff>
      <xdr:row>655397</xdr:row>
      <xdr:rowOff>66675</xdr:rowOff>
    </xdr:from>
    <xdr:to>
      <xdr:col>15109</xdr:col>
      <xdr:colOff>647700</xdr:colOff>
      <xdr:row>655402</xdr:row>
      <xdr:rowOff>47625</xdr:rowOff>
    </xdr:to>
    <xdr:pic>
      <xdr:nvPicPr>
        <xdr:cNvPr id="944" name="Ink 95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136468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15108</xdr:col>
      <xdr:colOff>952500</xdr:colOff>
      <xdr:row>720933</xdr:row>
      <xdr:rowOff>66675</xdr:rowOff>
    </xdr:from>
    <xdr:to>
      <xdr:col>15109</xdr:col>
      <xdr:colOff>647700</xdr:colOff>
      <xdr:row>720938</xdr:row>
      <xdr:rowOff>47625</xdr:rowOff>
    </xdr:to>
    <xdr:pic>
      <xdr:nvPicPr>
        <xdr:cNvPr id="945" name="Ink 95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136468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15108</xdr:col>
      <xdr:colOff>952500</xdr:colOff>
      <xdr:row>786469</xdr:row>
      <xdr:rowOff>66675</xdr:rowOff>
    </xdr:from>
    <xdr:to>
      <xdr:col>15109</xdr:col>
      <xdr:colOff>647700</xdr:colOff>
      <xdr:row>786474</xdr:row>
      <xdr:rowOff>47625</xdr:rowOff>
    </xdr:to>
    <xdr:pic>
      <xdr:nvPicPr>
        <xdr:cNvPr id="946" name="Ink 95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136468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15108</xdr:col>
      <xdr:colOff>952500</xdr:colOff>
      <xdr:row>852005</xdr:row>
      <xdr:rowOff>66675</xdr:rowOff>
    </xdr:from>
    <xdr:to>
      <xdr:col>15109</xdr:col>
      <xdr:colOff>647700</xdr:colOff>
      <xdr:row>852010</xdr:row>
      <xdr:rowOff>47625</xdr:rowOff>
    </xdr:to>
    <xdr:pic>
      <xdr:nvPicPr>
        <xdr:cNvPr id="947" name="Ink 95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136468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15108</xdr:col>
      <xdr:colOff>952500</xdr:colOff>
      <xdr:row>917541</xdr:row>
      <xdr:rowOff>66675</xdr:rowOff>
    </xdr:from>
    <xdr:to>
      <xdr:col>15109</xdr:col>
      <xdr:colOff>647700</xdr:colOff>
      <xdr:row>917546</xdr:row>
      <xdr:rowOff>47625</xdr:rowOff>
    </xdr:to>
    <xdr:pic>
      <xdr:nvPicPr>
        <xdr:cNvPr id="948" name="Ink 95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136468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15108</xdr:col>
      <xdr:colOff>952500</xdr:colOff>
      <xdr:row>983077</xdr:row>
      <xdr:rowOff>66675</xdr:rowOff>
    </xdr:from>
    <xdr:to>
      <xdr:col>15109</xdr:col>
      <xdr:colOff>647700</xdr:colOff>
      <xdr:row>983082</xdr:row>
      <xdr:rowOff>47625</xdr:rowOff>
    </xdr:to>
    <xdr:pic>
      <xdr:nvPicPr>
        <xdr:cNvPr id="949" name="Ink 96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136468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15364</xdr:col>
      <xdr:colOff>952500</xdr:colOff>
      <xdr:row>41</xdr:row>
      <xdr:rowOff>0</xdr:rowOff>
    </xdr:from>
    <xdr:to>
      <xdr:col>15365</xdr:col>
      <xdr:colOff>647700</xdr:colOff>
      <xdr:row>42</xdr:row>
      <xdr:rowOff>47625</xdr:rowOff>
    </xdr:to>
    <xdr:pic>
      <xdr:nvPicPr>
        <xdr:cNvPr id="950" name="Ink 96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697044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15364</xdr:col>
      <xdr:colOff>952500</xdr:colOff>
      <xdr:row>65573</xdr:row>
      <xdr:rowOff>66675</xdr:rowOff>
    </xdr:from>
    <xdr:to>
      <xdr:col>15365</xdr:col>
      <xdr:colOff>647700</xdr:colOff>
      <xdr:row>65578</xdr:row>
      <xdr:rowOff>47625</xdr:rowOff>
    </xdr:to>
    <xdr:pic>
      <xdr:nvPicPr>
        <xdr:cNvPr id="951" name="Ink 96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697044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15364</xdr:col>
      <xdr:colOff>952500</xdr:colOff>
      <xdr:row>131109</xdr:row>
      <xdr:rowOff>66675</xdr:rowOff>
    </xdr:from>
    <xdr:to>
      <xdr:col>15365</xdr:col>
      <xdr:colOff>647700</xdr:colOff>
      <xdr:row>131114</xdr:row>
      <xdr:rowOff>47625</xdr:rowOff>
    </xdr:to>
    <xdr:pic>
      <xdr:nvPicPr>
        <xdr:cNvPr id="952" name="Ink 96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697044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15364</xdr:col>
      <xdr:colOff>952500</xdr:colOff>
      <xdr:row>196645</xdr:row>
      <xdr:rowOff>66675</xdr:rowOff>
    </xdr:from>
    <xdr:to>
      <xdr:col>15365</xdr:col>
      <xdr:colOff>647700</xdr:colOff>
      <xdr:row>196650</xdr:row>
      <xdr:rowOff>47625</xdr:rowOff>
    </xdr:to>
    <xdr:pic>
      <xdr:nvPicPr>
        <xdr:cNvPr id="953" name="Ink 96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697044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15364</xdr:col>
      <xdr:colOff>952500</xdr:colOff>
      <xdr:row>262181</xdr:row>
      <xdr:rowOff>66675</xdr:rowOff>
    </xdr:from>
    <xdr:to>
      <xdr:col>15365</xdr:col>
      <xdr:colOff>647700</xdr:colOff>
      <xdr:row>262186</xdr:row>
      <xdr:rowOff>47625</xdr:rowOff>
    </xdr:to>
    <xdr:pic>
      <xdr:nvPicPr>
        <xdr:cNvPr id="954" name="Ink 96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697044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15364</xdr:col>
      <xdr:colOff>952500</xdr:colOff>
      <xdr:row>327717</xdr:row>
      <xdr:rowOff>66675</xdr:rowOff>
    </xdr:from>
    <xdr:to>
      <xdr:col>15365</xdr:col>
      <xdr:colOff>647700</xdr:colOff>
      <xdr:row>327722</xdr:row>
      <xdr:rowOff>47625</xdr:rowOff>
    </xdr:to>
    <xdr:pic>
      <xdr:nvPicPr>
        <xdr:cNvPr id="955" name="Ink 96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697044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15364</xdr:col>
      <xdr:colOff>952500</xdr:colOff>
      <xdr:row>393253</xdr:row>
      <xdr:rowOff>66675</xdr:rowOff>
    </xdr:from>
    <xdr:to>
      <xdr:col>15365</xdr:col>
      <xdr:colOff>647700</xdr:colOff>
      <xdr:row>393258</xdr:row>
      <xdr:rowOff>47625</xdr:rowOff>
    </xdr:to>
    <xdr:pic>
      <xdr:nvPicPr>
        <xdr:cNvPr id="956" name="Ink 96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697044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15364</xdr:col>
      <xdr:colOff>952500</xdr:colOff>
      <xdr:row>458789</xdr:row>
      <xdr:rowOff>66675</xdr:rowOff>
    </xdr:from>
    <xdr:to>
      <xdr:col>15365</xdr:col>
      <xdr:colOff>647700</xdr:colOff>
      <xdr:row>458794</xdr:row>
      <xdr:rowOff>47625</xdr:rowOff>
    </xdr:to>
    <xdr:pic>
      <xdr:nvPicPr>
        <xdr:cNvPr id="957" name="Ink 96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697044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15364</xdr:col>
      <xdr:colOff>952500</xdr:colOff>
      <xdr:row>524325</xdr:row>
      <xdr:rowOff>66675</xdr:rowOff>
    </xdr:from>
    <xdr:to>
      <xdr:col>15365</xdr:col>
      <xdr:colOff>647700</xdr:colOff>
      <xdr:row>524330</xdr:row>
      <xdr:rowOff>47625</xdr:rowOff>
    </xdr:to>
    <xdr:pic>
      <xdr:nvPicPr>
        <xdr:cNvPr id="958" name="Ink 96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697044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15364</xdr:col>
      <xdr:colOff>952500</xdr:colOff>
      <xdr:row>589861</xdr:row>
      <xdr:rowOff>66675</xdr:rowOff>
    </xdr:from>
    <xdr:to>
      <xdr:col>15365</xdr:col>
      <xdr:colOff>647700</xdr:colOff>
      <xdr:row>589866</xdr:row>
      <xdr:rowOff>47625</xdr:rowOff>
    </xdr:to>
    <xdr:pic>
      <xdr:nvPicPr>
        <xdr:cNvPr id="959" name="Ink 97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697044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15364</xdr:col>
      <xdr:colOff>952500</xdr:colOff>
      <xdr:row>655397</xdr:row>
      <xdr:rowOff>66675</xdr:rowOff>
    </xdr:from>
    <xdr:to>
      <xdr:col>15365</xdr:col>
      <xdr:colOff>647700</xdr:colOff>
      <xdr:row>655402</xdr:row>
      <xdr:rowOff>47625</xdr:rowOff>
    </xdr:to>
    <xdr:pic>
      <xdr:nvPicPr>
        <xdr:cNvPr id="960" name="Ink 97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697044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15364</xdr:col>
      <xdr:colOff>952500</xdr:colOff>
      <xdr:row>720933</xdr:row>
      <xdr:rowOff>66675</xdr:rowOff>
    </xdr:from>
    <xdr:to>
      <xdr:col>15365</xdr:col>
      <xdr:colOff>647700</xdr:colOff>
      <xdr:row>720938</xdr:row>
      <xdr:rowOff>47625</xdr:rowOff>
    </xdr:to>
    <xdr:pic>
      <xdr:nvPicPr>
        <xdr:cNvPr id="961" name="Ink 97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697044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15364</xdr:col>
      <xdr:colOff>952500</xdr:colOff>
      <xdr:row>786469</xdr:row>
      <xdr:rowOff>66675</xdr:rowOff>
    </xdr:from>
    <xdr:to>
      <xdr:col>15365</xdr:col>
      <xdr:colOff>647700</xdr:colOff>
      <xdr:row>786474</xdr:row>
      <xdr:rowOff>47625</xdr:rowOff>
    </xdr:to>
    <xdr:pic>
      <xdr:nvPicPr>
        <xdr:cNvPr id="962" name="Ink 97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697044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15364</xdr:col>
      <xdr:colOff>952500</xdr:colOff>
      <xdr:row>852005</xdr:row>
      <xdr:rowOff>66675</xdr:rowOff>
    </xdr:from>
    <xdr:to>
      <xdr:col>15365</xdr:col>
      <xdr:colOff>647700</xdr:colOff>
      <xdr:row>852010</xdr:row>
      <xdr:rowOff>47625</xdr:rowOff>
    </xdr:to>
    <xdr:pic>
      <xdr:nvPicPr>
        <xdr:cNvPr id="963" name="Ink 97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697044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15364</xdr:col>
      <xdr:colOff>952500</xdr:colOff>
      <xdr:row>917541</xdr:row>
      <xdr:rowOff>66675</xdr:rowOff>
    </xdr:from>
    <xdr:to>
      <xdr:col>15365</xdr:col>
      <xdr:colOff>647700</xdr:colOff>
      <xdr:row>917546</xdr:row>
      <xdr:rowOff>47625</xdr:rowOff>
    </xdr:to>
    <xdr:pic>
      <xdr:nvPicPr>
        <xdr:cNvPr id="964" name="Ink 97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697044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15364</xdr:col>
      <xdr:colOff>952500</xdr:colOff>
      <xdr:row>983077</xdr:row>
      <xdr:rowOff>66675</xdr:rowOff>
    </xdr:from>
    <xdr:to>
      <xdr:col>15365</xdr:col>
      <xdr:colOff>647700</xdr:colOff>
      <xdr:row>983082</xdr:row>
      <xdr:rowOff>47625</xdr:rowOff>
    </xdr:to>
    <xdr:pic>
      <xdr:nvPicPr>
        <xdr:cNvPr id="965" name="Ink 97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697044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15620</xdr:col>
      <xdr:colOff>952500</xdr:colOff>
      <xdr:row>41</xdr:row>
      <xdr:rowOff>0</xdr:rowOff>
    </xdr:from>
    <xdr:to>
      <xdr:col>15621</xdr:col>
      <xdr:colOff>647700</xdr:colOff>
      <xdr:row>42</xdr:row>
      <xdr:rowOff>47625</xdr:rowOff>
    </xdr:to>
    <xdr:pic>
      <xdr:nvPicPr>
        <xdr:cNvPr id="966" name="Ink 97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7620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15620</xdr:col>
      <xdr:colOff>952500</xdr:colOff>
      <xdr:row>65573</xdr:row>
      <xdr:rowOff>66675</xdr:rowOff>
    </xdr:from>
    <xdr:to>
      <xdr:col>15621</xdr:col>
      <xdr:colOff>647700</xdr:colOff>
      <xdr:row>65578</xdr:row>
      <xdr:rowOff>47625</xdr:rowOff>
    </xdr:to>
    <xdr:pic>
      <xdr:nvPicPr>
        <xdr:cNvPr id="967" name="Ink 97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7620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15620</xdr:col>
      <xdr:colOff>952500</xdr:colOff>
      <xdr:row>131109</xdr:row>
      <xdr:rowOff>66675</xdr:rowOff>
    </xdr:from>
    <xdr:to>
      <xdr:col>15621</xdr:col>
      <xdr:colOff>647700</xdr:colOff>
      <xdr:row>131114</xdr:row>
      <xdr:rowOff>47625</xdr:rowOff>
    </xdr:to>
    <xdr:pic>
      <xdr:nvPicPr>
        <xdr:cNvPr id="968" name="Ink 97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7620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15620</xdr:col>
      <xdr:colOff>952500</xdr:colOff>
      <xdr:row>196645</xdr:row>
      <xdr:rowOff>66675</xdr:rowOff>
    </xdr:from>
    <xdr:to>
      <xdr:col>15621</xdr:col>
      <xdr:colOff>647700</xdr:colOff>
      <xdr:row>196650</xdr:row>
      <xdr:rowOff>47625</xdr:rowOff>
    </xdr:to>
    <xdr:pic>
      <xdr:nvPicPr>
        <xdr:cNvPr id="969" name="Ink 98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7620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15620</xdr:col>
      <xdr:colOff>952500</xdr:colOff>
      <xdr:row>262181</xdr:row>
      <xdr:rowOff>66675</xdr:rowOff>
    </xdr:from>
    <xdr:to>
      <xdr:col>15621</xdr:col>
      <xdr:colOff>647700</xdr:colOff>
      <xdr:row>262186</xdr:row>
      <xdr:rowOff>47625</xdr:rowOff>
    </xdr:to>
    <xdr:pic>
      <xdr:nvPicPr>
        <xdr:cNvPr id="970" name="Ink 98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7620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15620</xdr:col>
      <xdr:colOff>952500</xdr:colOff>
      <xdr:row>327717</xdr:row>
      <xdr:rowOff>66675</xdr:rowOff>
    </xdr:from>
    <xdr:to>
      <xdr:col>15621</xdr:col>
      <xdr:colOff>647700</xdr:colOff>
      <xdr:row>327722</xdr:row>
      <xdr:rowOff>47625</xdr:rowOff>
    </xdr:to>
    <xdr:pic>
      <xdr:nvPicPr>
        <xdr:cNvPr id="971" name="Ink 98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7620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15620</xdr:col>
      <xdr:colOff>952500</xdr:colOff>
      <xdr:row>393253</xdr:row>
      <xdr:rowOff>66675</xdr:rowOff>
    </xdr:from>
    <xdr:to>
      <xdr:col>15621</xdr:col>
      <xdr:colOff>647700</xdr:colOff>
      <xdr:row>393258</xdr:row>
      <xdr:rowOff>47625</xdr:rowOff>
    </xdr:to>
    <xdr:pic>
      <xdr:nvPicPr>
        <xdr:cNvPr id="972" name="Ink 98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7620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15620</xdr:col>
      <xdr:colOff>952500</xdr:colOff>
      <xdr:row>458789</xdr:row>
      <xdr:rowOff>66675</xdr:rowOff>
    </xdr:from>
    <xdr:to>
      <xdr:col>15621</xdr:col>
      <xdr:colOff>647700</xdr:colOff>
      <xdr:row>458794</xdr:row>
      <xdr:rowOff>47625</xdr:rowOff>
    </xdr:to>
    <xdr:pic>
      <xdr:nvPicPr>
        <xdr:cNvPr id="973" name="Ink 98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7620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15620</xdr:col>
      <xdr:colOff>952500</xdr:colOff>
      <xdr:row>524325</xdr:row>
      <xdr:rowOff>66675</xdr:rowOff>
    </xdr:from>
    <xdr:to>
      <xdr:col>15621</xdr:col>
      <xdr:colOff>647700</xdr:colOff>
      <xdr:row>524330</xdr:row>
      <xdr:rowOff>47625</xdr:rowOff>
    </xdr:to>
    <xdr:pic>
      <xdr:nvPicPr>
        <xdr:cNvPr id="974" name="Ink 98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7620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15620</xdr:col>
      <xdr:colOff>952500</xdr:colOff>
      <xdr:row>589861</xdr:row>
      <xdr:rowOff>66675</xdr:rowOff>
    </xdr:from>
    <xdr:to>
      <xdr:col>15621</xdr:col>
      <xdr:colOff>647700</xdr:colOff>
      <xdr:row>589866</xdr:row>
      <xdr:rowOff>47625</xdr:rowOff>
    </xdr:to>
    <xdr:pic>
      <xdr:nvPicPr>
        <xdr:cNvPr id="975" name="Ink 98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7620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15620</xdr:col>
      <xdr:colOff>952500</xdr:colOff>
      <xdr:row>655397</xdr:row>
      <xdr:rowOff>66675</xdr:rowOff>
    </xdr:from>
    <xdr:to>
      <xdr:col>15621</xdr:col>
      <xdr:colOff>647700</xdr:colOff>
      <xdr:row>655402</xdr:row>
      <xdr:rowOff>47625</xdr:rowOff>
    </xdr:to>
    <xdr:pic>
      <xdr:nvPicPr>
        <xdr:cNvPr id="976" name="Ink 98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7620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15620</xdr:col>
      <xdr:colOff>952500</xdr:colOff>
      <xdr:row>720933</xdr:row>
      <xdr:rowOff>66675</xdr:rowOff>
    </xdr:from>
    <xdr:to>
      <xdr:col>15621</xdr:col>
      <xdr:colOff>647700</xdr:colOff>
      <xdr:row>720938</xdr:row>
      <xdr:rowOff>47625</xdr:rowOff>
    </xdr:to>
    <xdr:pic>
      <xdr:nvPicPr>
        <xdr:cNvPr id="977" name="Ink 98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7620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15620</xdr:col>
      <xdr:colOff>952500</xdr:colOff>
      <xdr:row>786469</xdr:row>
      <xdr:rowOff>66675</xdr:rowOff>
    </xdr:from>
    <xdr:to>
      <xdr:col>15621</xdr:col>
      <xdr:colOff>647700</xdr:colOff>
      <xdr:row>786474</xdr:row>
      <xdr:rowOff>47625</xdr:rowOff>
    </xdr:to>
    <xdr:pic>
      <xdr:nvPicPr>
        <xdr:cNvPr id="978" name="Ink 98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7620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15620</xdr:col>
      <xdr:colOff>952500</xdr:colOff>
      <xdr:row>852005</xdr:row>
      <xdr:rowOff>66675</xdr:rowOff>
    </xdr:from>
    <xdr:to>
      <xdr:col>15621</xdr:col>
      <xdr:colOff>647700</xdr:colOff>
      <xdr:row>852010</xdr:row>
      <xdr:rowOff>47625</xdr:rowOff>
    </xdr:to>
    <xdr:pic>
      <xdr:nvPicPr>
        <xdr:cNvPr id="979" name="Ink 99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7620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15620</xdr:col>
      <xdr:colOff>952500</xdr:colOff>
      <xdr:row>917541</xdr:row>
      <xdr:rowOff>66675</xdr:rowOff>
    </xdr:from>
    <xdr:to>
      <xdr:col>15621</xdr:col>
      <xdr:colOff>647700</xdr:colOff>
      <xdr:row>917546</xdr:row>
      <xdr:rowOff>47625</xdr:rowOff>
    </xdr:to>
    <xdr:pic>
      <xdr:nvPicPr>
        <xdr:cNvPr id="980" name="Ink 99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7620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15620</xdr:col>
      <xdr:colOff>952500</xdr:colOff>
      <xdr:row>983077</xdr:row>
      <xdr:rowOff>66675</xdr:rowOff>
    </xdr:from>
    <xdr:to>
      <xdr:col>15621</xdr:col>
      <xdr:colOff>647700</xdr:colOff>
      <xdr:row>983082</xdr:row>
      <xdr:rowOff>47625</xdr:rowOff>
    </xdr:to>
    <xdr:pic>
      <xdr:nvPicPr>
        <xdr:cNvPr id="981" name="Ink 99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7620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15876</xdr:col>
      <xdr:colOff>952500</xdr:colOff>
      <xdr:row>41</xdr:row>
      <xdr:rowOff>0</xdr:rowOff>
    </xdr:from>
    <xdr:to>
      <xdr:col>15877</xdr:col>
      <xdr:colOff>647700</xdr:colOff>
      <xdr:row>42</xdr:row>
      <xdr:rowOff>47625</xdr:rowOff>
    </xdr:to>
    <xdr:pic>
      <xdr:nvPicPr>
        <xdr:cNvPr id="982" name="Ink 99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818196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15876</xdr:col>
      <xdr:colOff>952500</xdr:colOff>
      <xdr:row>65573</xdr:row>
      <xdr:rowOff>66675</xdr:rowOff>
    </xdr:from>
    <xdr:to>
      <xdr:col>15877</xdr:col>
      <xdr:colOff>647700</xdr:colOff>
      <xdr:row>65578</xdr:row>
      <xdr:rowOff>47625</xdr:rowOff>
    </xdr:to>
    <xdr:pic>
      <xdr:nvPicPr>
        <xdr:cNvPr id="983" name="Ink 99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818196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15876</xdr:col>
      <xdr:colOff>952500</xdr:colOff>
      <xdr:row>131109</xdr:row>
      <xdr:rowOff>66675</xdr:rowOff>
    </xdr:from>
    <xdr:to>
      <xdr:col>15877</xdr:col>
      <xdr:colOff>647700</xdr:colOff>
      <xdr:row>131114</xdr:row>
      <xdr:rowOff>47625</xdr:rowOff>
    </xdr:to>
    <xdr:pic>
      <xdr:nvPicPr>
        <xdr:cNvPr id="984" name="Ink 99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818196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15876</xdr:col>
      <xdr:colOff>952500</xdr:colOff>
      <xdr:row>196645</xdr:row>
      <xdr:rowOff>66675</xdr:rowOff>
    </xdr:from>
    <xdr:to>
      <xdr:col>15877</xdr:col>
      <xdr:colOff>647700</xdr:colOff>
      <xdr:row>196650</xdr:row>
      <xdr:rowOff>47625</xdr:rowOff>
    </xdr:to>
    <xdr:pic>
      <xdr:nvPicPr>
        <xdr:cNvPr id="985" name="Ink 99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818196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15876</xdr:col>
      <xdr:colOff>952500</xdr:colOff>
      <xdr:row>262181</xdr:row>
      <xdr:rowOff>66675</xdr:rowOff>
    </xdr:from>
    <xdr:to>
      <xdr:col>15877</xdr:col>
      <xdr:colOff>647700</xdr:colOff>
      <xdr:row>262186</xdr:row>
      <xdr:rowOff>47625</xdr:rowOff>
    </xdr:to>
    <xdr:pic>
      <xdr:nvPicPr>
        <xdr:cNvPr id="986" name="Ink 99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818196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15876</xdr:col>
      <xdr:colOff>952500</xdr:colOff>
      <xdr:row>327717</xdr:row>
      <xdr:rowOff>66675</xdr:rowOff>
    </xdr:from>
    <xdr:to>
      <xdr:col>15877</xdr:col>
      <xdr:colOff>647700</xdr:colOff>
      <xdr:row>327722</xdr:row>
      <xdr:rowOff>47625</xdr:rowOff>
    </xdr:to>
    <xdr:pic>
      <xdr:nvPicPr>
        <xdr:cNvPr id="987" name="Ink 99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818196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15876</xdr:col>
      <xdr:colOff>952500</xdr:colOff>
      <xdr:row>393253</xdr:row>
      <xdr:rowOff>66675</xdr:rowOff>
    </xdr:from>
    <xdr:to>
      <xdr:col>15877</xdr:col>
      <xdr:colOff>647700</xdr:colOff>
      <xdr:row>393258</xdr:row>
      <xdr:rowOff>47625</xdr:rowOff>
    </xdr:to>
    <xdr:pic>
      <xdr:nvPicPr>
        <xdr:cNvPr id="988" name="Ink 99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818196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15876</xdr:col>
      <xdr:colOff>952500</xdr:colOff>
      <xdr:row>458789</xdr:row>
      <xdr:rowOff>66675</xdr:rowOff>
    </xdr:from>
    <xdr:to>
      <xdr:col>15877</xdr:col>
      <xdr:colOff>647700</xdr:colOff>
      <xdr:row>458794</xdr:row>
      <xdr:rowOff>47625</xdr:rowOff>
    </xdr:to>
    <xdr:pic>
      <xdr:nvPicPr>
        <xdr:cNvPr id="989" name="Ink 100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818196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15876</xdr:col>
      <xdr:colOff>952500</xdr:colOff>
      <xdr:row>524325</xdr:row>
      <xdr:rowOff>66675</xdr:rowOff>
    </xdr:from>
    <xdr:to>
      <xdr:col>15877</xdr:col>
      <xdr:colOff>647700</xdr:colOff>
      <xdr:row>524330</xdr:row>
      <xdr:rowOff>47625</xdr:rowOff>
    </xdr:to>
    <xdr:pic>
      <xdr:nvPicPr>
        <xdr:cNvPr id="990" name="Ink 100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818196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15876</xdr:col>
      <xdr:colOff>952500</xdr:colOff>
      <xdr:row>589861</xdr:row>
      <xdr:rowOff>66675</xdr:rowOff>
    </xdr:from>
    <xdr:to>
      <xdr:col>15877</xdr:col>
      <xdr:colOff>647700</xdr:colOff>
      <xdr:row>589866</xdr:row>
      <xdr:rowOff>47625</xdr:rowOff>
    </xdr:to>
    <xdr:pic>
      <xdr:nvPicPr>
        <xdr:cNvPr id="991" name="Ink 100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818196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15876</xdr:col>
      <xdr:colOff>952500</xdr:colOff>
      <xdr:row>655397</xdr:row>
      <xdr:rowOff>66675</xdr:rowOff>
    </xdr:from>
    <xdr:to>
      <xdr:col>15877</xdr:col>
      <xdr:colOff>647700</xdr:colOff>
      <xdr:row>655402</xdr:row>
      <xdr:rowOff>47625</xdr:rowOff>
    </xdr:to>
    <xdr:pic>
      <xdr:nvPicPr>
        <xdr:cNvPr id="992" name="Ink 100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818196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15876</xdr:col>
      <xdr:colOff>952500</xdr:colOff>
      <xdr:row>720933</xdr:row>
      <xdr:rowOff>66675</xdr:rowOff>
    </xdr:from>
    <xdr:to>
      <xdr:col>15877</xdr:col>
      <xdr:colOff>647700</xdr:colOff>
      <xdr:row>720938</xdr:row>
      <xdr:rowOff>47625</xdr:rowOff>
    </xdr:to>
    <xdr:pic>
      <xdr:nvPicPr>
        <xdr:cNvPr id="993" name="Ink 100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818196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15876</xdr:col>
      <xdr:colOff>952500</xdr:colOff>
      <xdr:row>786469</xdr:row>
      <xdr:rowOff>66675</xdr:rowOff>
    </xdr:from>
    <xdr:to>
      <xdr:col>15877</xdr:col>
      <xdr:colOff>647700</xdr:colOff>
      <xdr:row>786474</xdr:row>
      <xdr:rowOff>47625</xdr:rowOff>
    </xdr:to>
    <xdr:pic>
      <xdr:nvPicPr>
        <xdr:cNvPr id="994" name="Ink 100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818196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15876</xdr:col>
      <xdr:colOff>952500</xdr:colOff>
      <xdr:row>852005</xdr:row>
      <xdr:rowOff>66675</xdr:rowOff>
    </xdr:from>
    <xdr:to>
      <xdr:col>15877</xdr:col>
      <xdr:colOff>647700</xdr:colOff>
      <xdr:row>852010</xdr:row>
      <xdr:rowOff>47625</xdr:rowOff>
    </xdr:to>
    <xdr:pic>
      <xdr:nvPicPr>
        <xdr:cNvPr id="995" name="Ink 100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818196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15876</xdr:col>
      <xdr:colOff>952500</xdr:colOff>
      <xdr:row>917541</xdr:row>
      <xdr:rowOff>66675</xdr:rowOff>
    </xdr:from>
    <xdr:to>
      <xdr:col>15877</xdr:col>
      <xdr:colOff>647700</xdr:colOff>
      <xdr:row>917546</xdr:row>
      <xdr:rowOff>47625</xdr:rowOff>
    </xdr:to>
    <xdr:pic>
      <xdr:nvPicPr>
        <xdr:cNvPr id="996" name="Ink 100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818196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15876</xdr:col>
      <xdr:colOff>952500</xdr:colOff>
      <xdr:row>983077</xdr:row>
      <xdr:rowOff>66675</xdr:rowOff>
    </xdr:from>
    <xdr:to>
      <xdr:col>15877</xdr:col>
      <xdr:colOff>647700</xdr:colOff>
      <xdr:row>983082</xdr:row>
      <xdr:rowOff>47625</xdr:rowOff>
    </xdr:to>
    <xdr:pic>
      <xdr:nvPicPr>
        <xdr:cNvPr id="997" name="Ink 100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81819600" y="187275768450"/>
          <a:ext cx="609600" cy="933450"/>
        </a:xfrm>
        <a:prstGeom prst="rect">
          <a:avLst/>
        </a:prstGeom>
      </xdr:spPr>
    </xdr:pic>
    <xdr:clientData/>
  </xdr:twoCellAnchor>
  <xdr:twoCellAnchor>
    <xdr:from>
      <xdr:col>16132</xdr:col>
      <xdr:colOff>952500</xdr:colOff>
      <xdr:row>41</xdr:row>
      <xdr:rowOff>0</xdr:rowOff>
    </xdr:from>
    <xdr:to>
      <xdr:col>16133</xdr:col>
      <xdr:colOff>647700</xdr:colOff>
      <xdr:row>42</xdr:row>
      <xdr:rowOff>47625</xdr:rowOff>
    </xdr:to>
    <xdr:pic>
      <xdr:nvPicPr>
        <xdr:cNvPr id="998" name="Ink 100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7877200" y="7286625"/>
          <a:ext cx="609600" cy="238125"/>
        </a:xfrm>
        <a:prstGeom prst="rect">
          <a:avLst/>
        </a:prstGeom>
      </xdr:spPr>
    </xdr:pic>
    <xdr:clientData/>
  </xdr:twoCellAnchor>
  <xdr:twoCellAnchor>
    <xdr:from>
      <xdr:col>16132</xdr:col>
      <xdr:colOff>952500</xdr:colOff>
      <xdr:row>65573</xdr:row>
      <xdr:rowOff>66675</xdr:rowOff>
    </xdr:from>
    <xdr:to>
      <xdr:col>16133</xdr:col>
      <xdr:colOff>647700</xdr:colOff>
      <xdr:row>65578</xdr:row>
      <xdr:rowOff>47625</xdr:rowOff>
    </xdr:to>
    <xdr:pic>
      <xdr:nvPicPr>
        <xdr:cNvPr id="999" name="Ink 101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7877200" y="12491256450"/>
          <a:ext cx="609600" cy="933450"/>
        </a:xfrm>
        <a:prstGeom prst="rect">
          <a:avLst/>
        </a:prstGeom>
      </xdr:spPr>
    </xdr:pic>
    <xdr:clientData/>
  </xdr:twoCellAnchor>
  <xdr:twoCellAnchor>
    <xdr:from>
      <xdr:col>16132</xdr:col>
      <xdr:colOff>952500</xdr:colOff>
      <xdr:row>131109</xdr:row>
      <xdr:rowOff>66675</xdr:rowOff>
    </xdr:from>
    <xdr:to>
      <xdr:col>16133</xdr:col>
      <xdr:colOff>647700</xdr:colOff>
      <xdr:row>131114</xdr:row>
      <xdr:rowOff>47625</xdr:rowOff>
    </xdr:to>
    <xdr:pic>
      <xdr:nvPicPr>
        <xdr:cNvPr id="1000" name="Ink 101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7877200" y="24975864450"/>
          <a:ext cx="609600" cy="933450"/>
        </a:xfrm>
        <a:prstGeom prst="rect">
          <a:avLst/>
        </a:prstGeom>
      </xdr:spPr>
    </xdr:pic>
    <xdr:clientData/>
  </xdr:twoCellAnchor>
  <xdr:twoCellAnchor>
    <xdr:from>
      <xdr:col>16132</xdr:col>
      <xdr:colOff>952500</xdr:colOff>
      <xdr:row>196645</xdr:row>
      <xdr:rowOff>66675</xdr:rowOff>
    </xdr:from>
    <xdr:to>
      <xdr:col>16133</xdr:col>
      <xdr:colOff>647700</xdr:colOff>
      <xdr:row>196650</xdr:row>
      <xdr:rowOff>47625</xdr:rowOff>
    </xdr:to>
    <xdr:pic>
      <xdr:nvPicPr>
        <xdr:cNvPr id="1001" name="Ink 101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7877200" y="37460472450"/>
          <a:ext cx="609600" cy="933450"/>
        </a:xfrm>
        <a:prstGeom prst="rect">
          <a:avLst/>
        </a:prstGeom>
      </xdr:spPr>
    </xdr:pic>
    <xdr:clientData/>
  </xdr:twoCellAnchor>
  <xdr:twoCellAnchor>
    <xdr:from>
      <xdr:col>16132</xdr:col>
      <xdr:colOff>952500</xdr:colOff>
      <xdr:row>262181</xdr:row>
      <xdr:rowOff>66675</xdr:rowOff>
    </xdr:from>
    <xdr:to>
      <xdr:col>16133</xdr:col>
      <xdr:colOff>647700</xdr:colOff>
      <xdr:row>262186</xdr:row>
      <xdr:rowOff>47625</xdr:rowOff>
    </xdr:to>
    <xdr:pic>
      <xdr:nvPicPr>
        <xdr:cNvPr id="1002" name="Ink 101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7877200" y="49945080450"/>
          <a:ext cx="609600" cy="933450"/>
        </a:xfrm>
        <a:prstGeom prst="rect">
          <a:avLst/>
        </a:prstGeom>
      </xdr:spPr>
    </xdr:pic>
    <xdr:clientData/>
  </xdr:twoCellAnchor>
  <xdr:twoCellAnchor>
    <xdr:from>
      <xdr:col>16132</xdr:col>
      <xdr:colOff>952500</xdr:colOff>
      <xdr:row>327717</xdr:row>
      <xdr:rowOff>66675</xdr:rowOff>
    </xdr:from>
    <xdr:to>
      <xdr:col>16133</xdr:col>
      <xdr:colOff>647700</xdr:colOff>
      <xdr:row>327722</xdr:row>
      <xdr:rowOff>47625</xdr:rowOff>
    </xdr:to>
    <xdr:pic>
      <xdr:nvPicPr>
        <xdr:cNvPr id="1003" name="Ink 101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7877200" y="62429688450"/>
          <a:ext cx="609600" cy="933450"/>
        </a:xfrm>
        <a:prstGeom prst="rect">
          <a:avLst/>
        </a:prstGeom>
      </xdr:spPr>
    </xdr:pic>
    <xdr:clientData/>
  </xdr:twoCellAnchor>
  <xdr:twoCellAnchor>
    <xdr:from>
      <xdr:col>16132</xdr:col>
      <xdr:colOff>952500</xdr:colOff>
      <xdr:row>393253</xdr:row>
      <xdr:rowOff>66675</xdr:rowOff>
    </xdr:from>
    <xdr:to>
      <xdr:col>16133</xdr:col>
      <xdr:colOff>647700</xdr:colOff>
      <xdr:row>393258</xdr:row>
      <xdr:rowOff>47625</xdr:rowOff>
    </xdr:to>
    <xdr:pic>
      <xdr:nvPicPr>
        <xdr:cNvPr id="1004" name="Ink 1015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7877200" y="74914296450"/>
          <a:ext cx="609600" cy="933450"/>
        </a:xfrm>
        <a:prstGeom prst="rect">
          <a:avLst/>
        </a:prstGeom>
      </xdr:spPr>
    </xdr:pic>
    <xdr:clientData/>
  </xdr:twoCellAnchor>
  <xdr:twoCellAnchor>
    <xdr:from>
      <xdr:col>16132</xdr:col>
      <xdr:colOff>952500</xdr:colOff>
      <xdr:row>458789</xdr:row>
      <xdr:rowOff>66675</xdr:rowOff>
    </xdr:from>
    <xdr:to>
      <xdr:col>16133</xdr:col>
      <xdr:colOff>647700</xdr:colOff>
      <xdr:row>458794</xdr:row>
      <xdr:rowOff>47625</xdr:rowOff>
    </xdr:to>
    <xdr:pic>
      <xdr:nvPicPr>
        <xdr:cNvPr id="1005" name="Ink 1016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7877200" y="87398904450"/>
          <a:ext cx="609600" cy="933450"/>
        </a:xfrm>
        <a:prstGeom prst="rect">
          <a:avLst/>
        </a:prstGeom>
      </xdr:spPr>
    </xdr:pic>
    <xdr:clientData/>
  </xdr:twoCellAnchor>
  <xdr:twoCellAnchor>
    <xdr:from>
      <xdr:col>16132</xdr:col>
      <xdr:colOff>952500</xdr:colOff>
      <xdr:row>524325</xdr:row>
      <xdr:rowOff>66675</xdr:rowOff>
    </xdr:from>
    <xdr:to>
      <xdr:col>16133</xdr:col>
      <xdr:colOff>647700</xdr:colOff>
      <xdr:row>524330</xdr:row>
      <xdr:rowOff>47625</xdr:rowOff>
    </xdr:to>
    <xdr:pic>
      <xdr:nvPicPr>
        <xdr:cNvPr id="1006" name="Ink 1017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7877200" y="99883512450"/>
          <a:ext cx="609600" cy="933450"/>
        </a:xfrm>
        <a:prstGeom prst="rect">
          <a:avLst/>
        </a:prstGeom>
      </xdr:spPr>
    </xdr:pic>
    <xdr:clientData/>
  </xdr:twoCellAnchor>
  <xdr:twoCellAnchor>
    <xdr:from>
      <xdr:col>16132</xdr:col>
      <xdr:colOff>952500</xdr:colOff>
      <xdr:row>589861</xdr:row>
      <xdr:rowOff>66675</xdr:rowOff>
    </xdr:from>
    <xdr:to>
      <xdr:col>16133</xdr:col>
      <xdr:colOff>647700</xdr:colOff>
      <xdr:row>589866</xdr:row>
      <xdr:rowOff>47625</xdr:rowOff>
    </xdr:to>
    <xdr:pic>
      <xdr:nvPicPr>
        <xdr:cNvPr id="1007" name="Ink 1018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7877200" y="112368120450"/>
          <a:ext cx="609600" cy="933450"/>
        </a:xfrm>
        <a:prstGeom prst="rect">
          <a:avLst/>
        </a:prstGeom>
      </xdr:spPr>
    </xdr:pic>
    <xdr:clientData/>
  </xdr:twoCellAnchor>
  <xdr:twoCellAnchor>
    <xdr:from>
      <xdr:col>16132</xdr:col>
      <xdr:colOff>952500</xdr:colOff>
      <xdr:row>655397</xdr:row>
      <xdr:rowOff>66675</xdr:rowOff>
    </xdr:from>
    <xdr:to>
      <xdr:col>16133</xdr:col>
      <xdr:colOff>647700</xdr:colOff>
      <xdr:row>655402</xdr:row>
      <xdr:rowOff>47625</xdr:rowOff>
    </xdr:to>
    <xdr:pic>
      <xdr:nvPicPr>
        <xdr:cNvPr id="1008" name="Ink 1019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7877200" y="124852728450"/>
          <a:ext cx="609600" cy="933450"/>
        </a:xfrm>
        <a:prstGeom prst="rect">
          <a:avLst/>
        </a:prstGeom>
      </xdr:spPr>
    </xdr:pic>
    <xdr:clientData/>
  </xdr:twoCellAnchor>
  <xdr:twoCellAnchor>
    <xdr:from>
      <xdr:col>16132</xdr:col>
      <xdr:colOff>952500</xdr:colOff>
      <xdr:row>720933</xdr:row>
      <xdr:rowOff>66675</xdr:rowOff>
    </xdr:from>
    <xdr:to>
      <xdr:col>16133</xdr:col>
      <xdr:colOff>647700</xdr:colOff>
      <xdr:row>720938</xdr:row>
      <xdr:rowOff>47625</xdr:rowOff>
    </xdr:to>
    <xdr:pic>
      <xdr:nvPicPr>
        <xdr:cNvPr id="1009" name="Ink 1020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7877200" y="137337336450"/>
          <a:ext cx="609600" cy="933450"/>
        </a:xfrm>
        <a:prstGeom prst="rect">
          <a:avLst/>
        </a:prstGeom>
      </xdr:spPr>
    </xdr:pic>
    <xdr:clientData/>
  </xdr:twoCellAnchor>
  <xdr:twoCellAnchor>
    <xdr:from>
      <xdr:col>16132</xdr:col>
      <xdr:colOff>952500</xdr:colOff>
      <xdr:row>786469</xdr:row>
      <xdr:rowOff>66675</xdr:rowOff>
    </xdr:from>
    <xdr:to>
      <xdr:col>16133</xdr:col>
      <xdr:colOff>647700</xdr:colOff>
      <xdr:row>786474</xdr:row>
      <xdr:rowOff>47625</xdr:rowOff>
    </xdr:to>
    <xdr:pic>
      <xdr:nvPicPr>
        <xdr:cNvPr id="1010" name="Ink 102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7877200" y="149821944450"/>
          <a:ext cx="609600" cy="933450"/>
        </a:xfrm>
        <a:prstGeom prst="rect">
          <a:avLst/>
        </a:prstGeom>
      </xdr:spPr>
    </xdr:pic>
    <xdr:clientData/>
  </xdr:twoCellAnchor>
  <xdr:twoCellAnchor>
    <xdr:from>
      <xdr:col>16132</xdr:col>
      <xdr:colOff>952500</xdr:colOff>
      <xdr:row>852005</xdr:row>
      <xdr:rowOff>66675</xdr:rowOff>
    </xdr:from>
    <xdr:to>
      <xdr:col>16133</xdr:col>
      <xdr:colOff>647700</xdr:colOff>
      <xdr:row>852010</xdr:row>
      <xdr:rowOff>47625</xdr:rowOff>
    </xdr:to>
    <xdr:pic>
      <xdr:nvPicPr>
        <xdr:cNvPr id="1011" name="Ink 1022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7877200" y="162306552450"/>
          <a:ext cx="609600" cy="933450"/>
        </a:xfrm>
        <a:prstGeom prst="rect">
          <a:avLst/>
        </a:prstGeom>
      </xdr:spPr>
    </xdr:pic>
    <xdr:clientData/>
  </xdr:twoCellAnchor>
  <xdr:twoCellAnchor>
    <xdr:from>
      <xdr:col>16132</xdr:col>
      <xdr:colOff>952500</xdr:colOff>
      <xdr:row>917541</xdr:row>
      <xdr:rowOff>66675</xdr:rowOff>
    </xdr:from>
    <xdr:to>
      <xdr:col>16133</xdr:col>
      <xdr:colOff>647700</xdr:colOff>
      <xdr:row>917546</xdr:row>
      <xdr:rowOff>47625</xdr:rowOff>
    </xdr:to>
    <xdr:pic>
      <xdr:nvPicPr>
        <xdr:cNvPr id="1012" name="Ink 1023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7877200" y="174791160450"/>
          <a:ext cx="609600" cy="933450"/>
        </a:xfrm>
        <a:prstGeom prst="rect">
          <a:avLst/>
        </a:prstGeom>
      </xdr:spPr>
    </xdr:pic>
    <xdr:clientData/>
  </xdr:twoCellAnchor>
  <xdr:twoCellAnchor>
    <xdr:from>
      <xdr:col>16132</xdr:col>
      <xdr:colOff>952500</xdr:colOff>
      <xdr:row>983077</xdr:row>
      <xdr:rowOff>66675</xdr:rowOff>
    </xdr:from>
    <xdr:to>
      <xdr:col>16133</xdr:col>
      <xdr:colOff>647700</xdr:colOff>
      <xdr:row>983082</xdr:row>
      <xdr:rowOff>47625</xdr:rowOff>
    </xdr:to>
    <xdr:pic>
      <xdr:nvPicPr>
        <xdr:cNvPr id="1013" name="Ink 1024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7877200" y="187275768450"/>
          <a:ext cx="609600" cy="93345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1333499</xdr:colOff>
      <xdr:row>42</xdr:row>
      <xdr:rowOff>9525</xdr:rowOff>
    </xdr:from>
    <xdr:to>
      <xdr:col>5</xdr:col>
      <xdr:colOff>71754</xdr:colOff>
      <xdr:row>42</xdr:row>
      <xdr:rowOff>51435</xdr:rowOff>
    </xdr:to>
    <xdr:pic>
      <xdr:nvPicPr>
        <xdr:cNvPr id="1014" name="Picture 1013" descr="C:\Users\Ayhe\Pictures\Picture1.jpg"/>
        <xdr:cNvPicPr/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0" contrast="4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369" t="20320" r="10368" b="33234"/>
        <a:stretch>
          <a:fillRect/>
        </a:stretch>
      </xdr:blipFill>
      <xdr:spPr bwMode="auto">
        <a:xfrm>
          <a:off x="4219574" y="7486650"/>
          <a:ext cx="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295275</xdr:colOff>
      <xdr:row>43</xdr:row>
      <xdr:rowOff>38100</xdr:rowOff>
    </xdr:from>
    <xdr:to>
      <xdr:col>9</xdr:col>
      <xdr:colOff>238125</xdr:colOff>
      <xdr:row>45</xdr:row>
      <xdr:rowOff>66675</xdr:rowOff>
    </xdr:to>
    <xdr:pic>
      <xdr:nvPicPr>
        <xdr:cNvPr id="1015" name="Ink 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515100" y="10001250"/>
          <a:ext cx="2505075" cy="4476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1</xdr:col>
      <xdr:colOff>104775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4857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1</xdr:col>
      <xdr:colOff>104775</xdr:colOff>
      <xdr:row>1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219075</xdr:colOff>
      <xdr:row>22</xdr:row>
      <xdr:rowOff>133350</xdr:rowOff>
    </xdr:from>
    <xdr:to>
      <xdr:col>14</xdr:col>
      <xdr:colOff>285750</xdr:colOff>
      <xdr:row>25</xdr:row>
      <xdr:rowOff>9525</xdr:rowOff>
    </xdr:to>
    <xdr:pic>
      <xdr:nvPicPr>
        <xdr:cNvPr id="2" name="Ink 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15850" y="6677025"/>
          <a:ext cx="2505075" cy="447675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1</xdr:col>
      <xdr:colOff>104775</xdr:colOff>
      <xdr:row>1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5143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1</xdr:col>
      <xdr:colOff>104775</xdr:colOff>
      <xdr:row>1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5143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1504</xdr:rowOff>
    </xdr:from>
    <xdr:to>
      <xdr:col>1</xdr:col>
      <xdr:colOff>161925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504"/>
          <a:ext cx="419100" cy="408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209550</xdr:colOff>
      <xdr:row>26</xdr:row>
      <xdr:rowOff>161925</xdr:rowOff>
    </xdr:from>
    <xdr:to>
      <xdr:col>11</xdr:col>
      <xdr:colOff>276225</xdr:colOff>
      <xdr:row>29</xdr:row>
      <xdr:rowOff>38100</xdr:rowOff>
    </xdr:to>
    <xdr:pic>
      <xdr:nvPicPr>
        <xdr:cNvPr id="4" name="Ink 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82175" y="5572125"/>
          <a:ext cx="2505075" cy="4476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85725</xdr:colOff>
      <xdr:row>0</xdr:row>
      <xdr:rowOff>561975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533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266700</xdr:colOff>
      <xdr:row>26</xdr:row>
      <xdr:rowOff>104775</xdr:rowOff>
    </xdr:from>
    <xdr:to>
      <xdr:col>14</xdr:col>
      <xdr:colOff>333375</xdr:colOff>
      <xdr:row>28</xdr:row>
      <xdr:rowOff>171450</xdr:rowOff>
    </xdr:to>
    <xdr:pic>
      <xdr:nvPicPr>
        <xdr:cNvPr id="4" name="Ink 1"/>
        <xdr:cNvPicPr>
          <a:picLocks noRot="1" noChangeAspect="1" noEditPoints="1" noChangeArrowheads="1" noChangeShapeTyp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63375" y="6191250"/>
          <a:ext cx="2505075" cy="447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PKEU%202017/LAMPIRAN%20LAPKEU%202017OK-koreksi%20BP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LRA%202018%20MANUAL/LRA%20bulan%20Juli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DAFTAR%20PENERIMAAN%20RETRIBUSI%20TMII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%20UP%20SARI/2015/buku%20pajak%20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%20UP%20SARI\2018\buku%20pajak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RA 13 APBD"/>
      <sheetName val="LRA SAP"/>
      <sheetName val="LO"/>
      <sheetName val="LO koreksi BPK"/>
      <sheetName val="NERACA"/>
      <sheetName val="Neraca koreksi BPK"/>
      <sheetName val="LPE"/>
      <sheetName val="LPE koreksi BPK"/>
      <sheetName val="lamp 1.a"/>
      <sheetName val="lamp 2"/>
      <sheetName val="lamp 5"/>
      <sheetName val="lamp 6"/>
      <sheetName val="lamp 7"/>
      <sheetName val="lamp 8"/>
      <sheetName val="lamp 9"/>
      <sheetName val="lamp 10"/>
      <sheetName val="lamp 11"/>
      <sheetName val="lamp 12"/>
      <sheetName val="lamp 13"/>
      <sheetName val="lamp 14"/>
      <sheetName val="lamp 15"/>
      <sheetName val="lamp 16 persediaan"/>
      <sheetName val="lamp17 rekap nilai AT &amp; AL"/>
      <sheetName val="lamp 20"/>
      <sheetName val="lamp 21 BM TH 2017"/>
      <sheetName val="lamp22daftar BM tdk kapitalisir"/>
      <sheetName val="lamp23 BJ dikapitalisir"/>
      <sheetName val="lamp 24 penghapusan aset"/>
      <sheetName val="lamp 27 penj.perbedaan"/>
      <sheetName val="lamp 28 JP"/>
      <sheetName val="lamp 30 penj ttg penystn"/>
      <sheetName val="Sheet1"/>
    </sheetNames>
    <sheetDataSet>
      <sheetData sheetId="0"/>
      <sheetData sheetId="1"/>
      <sheetData sheetId="2"/>
      <sheetData sheetId="3">
        <row r="23">
          <cell r="E23">
            <v>3183756525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RA"/>
      <sheetName val="Sheet3"/>
    </sheetNames>
    <sheetDataSet>
      <sheetData sheetId="0">
        <row r="46">
          <cell r="F46">
            <v>4682243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"/>
      <sheetName val="Jan"/>
      <sheetName val="Feb"/>
      <sheetName val="Mar"/>
      <sheetName val="April"/>
      <sheetName val="Mei"/>
      <sheetName val="Juni"/>
      <sheetName val="Juli"/>
      <sheetName val="Agustus"/>
      <sheetName val="Sept"/>
      <sheetName val="Okt"/>
      <sheetName val="Nov"/>
      <sheetName val="Des"/>
      <sheetName val="Sheet14"/>
    </sheetNames>
    <sheetDataSet>
      <sheetData sheetId="0"/>
      <sheetData sheetId="1">
        <row r="13">
          <cell r="H13">
            <v>500000</v>
          </cell>
        </row>
      </sheetData>
      <sheetData sheetId="2">
        <row r="30">
          <cell r="H30">
            <v>14000000</v>
          </cell>
        </row>
      </sheetData>
      <sheetData sheetId="3">
        <row r="24">
          <cell r="H24">
            <v>9000000</v>
          </cell>
        </row>
      </sheetData>
      <sheetData sheetId="4">
        <row r="29">
          <cell r="J29">
            <v>16040000</v>
          </cell>
        </row>
      </sheetData>
      <sheetData sheetId="5">
        <row r="28">
          <cell r="H28">
            <v>12500000</v>
          </cell>
        </row>
      </sheetData>
      <sheetData sheetId="6">
        <row r="26">
          <cell r="H26">
            <v>91500000</v>
          </cell>
        </row>
      </sheetData>
      <sheetData sheetId="7">
        <row r="35">
          <cell r="H35">
            <v>22190000</v>
          </cell>
        </row>
      </sheetData>
      <sheetData sheetId="8">
        <row r="31">
          <cell r="H31">
            <v>16700000</v>
          </cell>
        </row>
      </sheetData>
      <sheetData sheetId="9">
        <row r="31">
          <cell r="H31">
            <v>16200000</v>
          </cell>
        </row>
      </sheetData>
      <sheetData sheetId="10">
        <row r="31">
          <cell r="H31">
            <v>17050000</v>
          </cell>
        </row>
      </sheetData>
      <sheetData sheetId="11">
        <row r="31">
          <cell r="H31">
            <v>12500000</v>
          </cell>
        </row>
      </sheetData>
      <sheetData sheetId="12">
        <row r="23">
          <cell r="H23">
            <v>10200000</v>
          </cell>
        </row>
      </sheetData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l-penerimaan-2015"/>
      <sheetName val="REKAP"/>
      <sheetName val="FEB"/>
      <sheetName val="Maret"/>
      <sheetName val="APRIL"/>
      <sheetName val="APRIL 2"/>
      <sheetName val="MEI"/>
      <sheetName val="AGUS"/>
      <sheetName val="JULI"/>
      <sheetName val="AGUSTUS"/>
      <sheetName val="SEPT"/>
      <sheetName val="HUBLA"/>
      <sheetName val="HUBLA saja"/>
      <sheetName val="cek hubla"/>
      <sheetName val="NOV"/>
      <sheetName val="DES"/>
    </sheetNames>
    <sheetDataSet>
      <sheetData sheetId="0"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29">
          <cell r="G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108">
          <cell r="G108">
            <v>0</v>
          </cell>
          <cell r="M108">
            <v>0</v>
          </cell>
          <cell r="O108">
            <v>0</v>
          </cell>
          <cell r="P108">
            <v>0</v>
          </cell>
        </row>
        <row r="136">
          <cell r="G136">
            <v>0</v>
          </cell>
        </row>
        <row r="164">
          <cell r="G164">
            <v>0</v>
          </cell>
          <cell r="O164">
            <v>0</v>
          </cell>
        </row>
        <row r="186">
          <cell r="G186">
            <v>0</v>
          </cell>
          <cell r="O186">
            <v>0</v>
          </cell>
        </row>
        <row r="224">
          <cell r="O224">
            <v>0</v>
          </cell>
        </row>
        <row r="256">
          <cell r="G256">
            <v>0</v>
          </cell>
        </row>
        <row r="336">
          <cell r="G336">
            <v>0</v>
          </cell>
          <cell r="O33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ll-penerimaan-2018"/>
      <sheetName val="REKAP"/>
      <sheetName val="MAR"/>
      <sheetName val="APRIL"/>
      <sheetName val="MEI GU II"/>
      <sheetName val="JUNI"/>
      <sheetName val="JULI"/>
      <sheetName val="AGUSTUS"/>
      <sheetName val="SEPT"/>
      <sheetName val="OKT"/>
      <sheetName val="NOV"/>
      <sheetName val="DES "/>
      <sheetName val="PAJAK CERAMAH AGAMA"/>
      <sheetName val="Sheet1"/>
    </sheetNames>
    <sheetDataSet>
      <sheetData sheetId="0" refreshError="1">
        <row r="217">
          <cell r="F217">
            <v>896891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37"/>
  <sheetViews>
    <sheetView workbookViewId="0">
      <selection activeCell="K24" sqref="K24"/>
    </sheetView>
  </sheetViews>
  <sheetFormatPr defaultRowHeight="15"/>
  <cols>
    <col min="1" max="1" width="7.42578125" style="261" customWidth="1"/>
    <col min="2" max="3" width="9.140625" style="261"/>
    <col min="4" max="4" width="35.85546875" style="261" customWidth="1"/>
    <col min="5" max="5" width="19.42578125" style="261" customWidth="1"/>
    <col min="6" max="6" width="18" style="261" customWidth="1"/>
    <col min="7" max="7" width="11.42578125" style="261" customWidth="1"/>
    <col min="8" max="8" width="18.28515625" style="261" customWidth="1"/>
    <col min="9" max="9" width="11.5703125" style="261" customWidth="1"/>
    <col min="10" max="10" width="12.5703125" style="195" customWidth="1"/>
    <col min="11" max="11" width="17.85546875" style="195" customWidth="1"/>
    <col min="12" max="16384" width="9.140625" style="261"/>
  </cols>
  <sheetData>
    <row r="1" spans="1:11" ht="39.75" customHeight="1">
      <c r="B1" s="1033" t="s">
        <v>720</v>
      </c>
      <c r="C1" s="1033"/>
      <c r="D1" s="1033"/>
      <c r="E1" s="1033"/>
      <c r="F1" s="1033"/>
      <c r="G1" s="1033"/>
      <c r="H1" s="1033"/>
      <c r="I1" s="1033"/>
    </row>
    <row r="2" spans="1:11" ht="15.75">
      <c r="I2" s="262" t="s">
        <v>505</v>
      </c>
    </row>
    <row r="3" spans="1:11" ht="15.75">
      <c r="B3" s="1034" t="s">
        <v>165</v>
      </c>
      <c r="C3" s="1034"/>
      <c r="D3" s="1034"/>
      <c r="E3" s="1034"/>
      <c r="F3" s="1034"/>
      <c r="G3" s="1034"/>
      <c r="H3" s="1034"/>
      <c r="I3" s="1034"/>
    </row>
    <row r="4" spans="1:11" ht="15.75">
      <c r="B4" s="1034" t="s">
        <v>648</v>
      </c>
      <c r="C4" s="1034"/>
      <c r="D4" s="1034"/>
      <c r="E4" s="1034"/>
      <c r="F4" s="1034"/>
      <c r="G4" s="1034"/>
      <c r="H4" s="1034"/>
      <c r="I4" s="1034"/>
    </row>
    <row r="5" spans="1:11" ht="15.75">
      <c r="B5" s="1034" t="s">
        <v>506</v>
      </c>
      <c r="C5" s="1034"/>
      <c r="D5" s="1034"/>
      <c r="E5" s="1034"/>
      <c r="F5" s="1034"/>
      <c r="G5" s="1034"/>
      <c r="H5" s="1034"/>
      <c r="I5" s="1034"/>
    </row>
    <row r="6" spans="1:11" ht="15.75">
      <c r="B6" s="1034" t="s">
        <v>507</v>
      </c>
      <c r="C6" s="1034"/>
      <c r="D6" s="1034"/>
      <c r="E6" s="1034"/>
      <c r="F6" s="1034"/>
      <c r="G6" s="1034"/>
      <c r="H6" s="1034"/>
      <c r="I6" s="1034"/>
    </row>
    <row r="7" spans="1:11" ht="15.75">
      <c r="B7" s="1034" t="s">
        <v>721</v>
      </c>
      <c r="C7" s="1034"/>
      <c r="D7" s="1034"/>
      <c r="E7" s="1034"/>
      <c r="F7" s="1034"/>
      <c r="G7" s="1034"/>
      <c r="H7" s="1034"/>
      <c r="I7" s="1034"/>
    </row>
    <row r="8" spans="1:11" ht="14.25" customHeight="1" thickBot="1">
      <c r="A8" s="260"/>
      <c r="B8" s="260"/>
      <c r="C8" s="260"/>
      <c r="D8" s="260"/>
      <c r="E8" s="260"/>
      <c r="F8" s="260"/>
      <c r="G8" s="260"/>
      <c r="H8" s="260"/>
      <c r="I8" s="260"/>
    </row>
    <row r="9" spans="1:11" ht="27.75" customHeight="1" thickBot="1">
      <c r="A9" s="263"/>
      <c r="B9" s="1035" t="s">
        <v>508</v>
      </c>
      <c r="C9" s="1037" t="s">
        <v>47</v>
      </c>
      <c r="D9" s="1037"/>
      <c r="E9" s="1039" t="s">
        <v>722</v>
      </c>
      <c r="F9" s="1037" t="s">
        <v>723</v>
      </c>
      <c r="G9" s="1041"/>
      <c r="H9" s="1042" t="s">
        <v>509</v>
      </c>
      <c r="I9" s="1043"/>
    </row>
    <row r="10" spans="1:11" ht="16.5" thickBot="1">
      <c r="A10" s="263"/>
      <c r="B10" s="1036"/>
      <c r="C10" s="1038"/>
      <c r="D10" s="1038"/>
      <c r="E10" s="1040"/>
      <c r="F10" s="733" t="s">
        <v>150</v>
      </c>
      <c r="G10" s="734" t="s">
        <v>510</v>
      </c>
      <c r="H10" s="733" t="s">
        <v>150</v>
      </c>
      <c r="I10" s="734" t="s">
        <v>510</v>
      </c>
    </row>
    <row r="11" spans="1:11" ht="15.75">
      <c r="A11" s="263"/>
      <c r="B11" s="264">
        <v>1</v>
      </c>
      <c r="C11" s="1032" t="s">
        <v>511</v>
      </c>
      <c r="D11" s="1032"/>
      <c r="E11" s="265"/>
      <c r="F11" s="265"/>
      <c r="G11" s="265"/>
      <c r="H11" s="266"/>
      <c r="I11" s="267"/>
    </row>
    <row r="12" spans="1:11" ht="15.75">
      <c r="A12" s="263"/>
      <c r="B12" s="761" t="s">
        <v>725</v>
      </c>
      <c r="C12" s="1045" t="s">
        <v>324</v>
      </c>
      <c r="D12" s="1045"/>
      <c r="E12" s="269"/>
      <c r="F12" s="269"/>
      <c r="G12" s="269"/>
      <c r="H12" s="270"/>
      <c r="I12" s="271"/>
    </row>
    <row r="13" spans="1:11" ht="15.75" customHeight="1">
      <c r="A13" s="263"/>
      <c r="B13" s="762" t="s">
        <v>726</v>
      </c>
      <c r="C13" s="1044" t="s">
        <v>543</v>
      </c>
      <c r="D13" s="1044"/>
      <c r="E13" s="273">
        <f>+E14</f>
        <v>204700000</v>
      </c>
      <c r="F13" s="273">
        <f>+F14</f>
        <v>238380000</v>
      </c>
      <c r="G13" s="281">
        <f>F13/E13*100%</f>
        <v>1.164533463605276</v>
      </c>
      <c r="H13" s="274">
        <f>F13-E13</f>
        <v>33680000</v>
      </c>
      <c r="I13" s="275"/>
    </row>
    <row r="14" spans="1:11" ht="15.75">
      <c r="A14" s="263"/>
      <c r="B14" s="762" t="s">
        <v>727</v>
      </c>
      <c r="C14" s="1044" t="s">
        <v>728</v>
      </c>
      <c r="D14" s="1044"/>
      <c r="E14" s="273">
        <f>+E15</f>
        <v>204700000</v>
      </c>
      <c r="F14" s="273">
        <f>+F15</f>
        <v>238380000</v>
      </c>
      <c r="G14" s="281">
        <f>F14/E14*100%</f>
        <v>1.164533463605276</v>
      </c>
      <c r="H14" s="274">
        <v>0</v>
      </c>
      <c r="I14" s="275"/>
    </row>
    <row r="15" spans="1:11" ht="15.75">
      <c r="A15" s="263"/>
      <c r="B15" s="762" t="s">
        <v>729</v>
      </c>
      <c r="C15" s="1046" t="s">
        <v>730</v>
      </c>
      <c r="D15" s="1046"/>
      <c r="E15" s="273">
        <v>204700000</v>
      </c>
      <c r="F15" s="273">
        <v>238380000</v>
      </c>
      <c r="G15" s="281">
        <f>F15/E15*100%</f>
        <v>1.164533463605276</v>
      </c>
      <c r="H15" s="274">
        <f>F15-E15</f>
        <v>33680000</v>
      </c>
      <c r="I15" s="275"/>
      <c r="J15" s="276"/>
      <c r="K15" s="276"/>
    </row>
    <row r="16" spans="1:11" ht="15.75">
      <c r="A16" s="263"/>
      <c r="B16" s="272"/>
      <c r="C16" s="1044"/>
      <c r="D16" s="1044"/>
      <c r="E16" s="273"/>
      <c r="F16" s="273"/>
      <c r="G16" s="273"/>
      <c r="H16" s="274"/>
      <c r="I16" s="275"/>
      <c r="J16" s="276"/>
      <c r="K16" s="276"/>
    </row>
    <row r="17" spans="1:11" ht="15.75">
      <c r="A17" s="263"/>
      <c r="B17" s="268"/>
      <c r="C17" s="1047" t="s">
        <v>512</v>
      </c>
      <c r="D17" s="1047"/>
      <c r="E17" s="277">
        <f>+E15</f>
        <v>204700000</v>
      </c>
      <c r="F17" s="277">
        <f>+F15</f>
        <v>238380000</v>
      </c>
      <c r="G17" s="284">
        <f>F17/E17*100%</f>
        <v>1.164533463605276</v>
      </c>
      <c r="H17" s="277">
        <f>+H15</f>
        <v>33680000</v>
      </c>
      <c r="I17" s="275"/>
    </row>
    <row r="18" spans="1:11" ht="15.75">
      <c r="A18" s="263"/>
      <c r="B18" s="268">
        <v>2</v>
      </c>
      <c r="C18" s="1045" t="s">
        <v>342</v>
      </c>
      <c r="D18" s="1045"/>
      <c r="E18" s="273"/>
      <c r="F18" s="273"/>
      <c r="G18" s="273"/>
      <c r="H18" s="274"/>
      <c r="I18" s="275"/>
      <c r="J18" s="276"/>
      <c r="K18" s="276"/>
    </row>
    <row r="19" spans="1:11" ht="15.75">
      <c r="A19" s="263"/>
      <c r="B19" s="268" t="s">
        <v>513</v>
      </c>
      <c r="C19" s="1045" t="s">
        <v>514</v>
      </c>
      <c r="D19" s="1045"/>
      <c r="E19" s="273"/>
      <c r="F19" s="273"/>
      <c r="G19" s="273"/>
      <c r="H19" s="274"/>
      <c r="I19" s="275"/>
    </row>
    <row r="20" spans="1:11" ht="15.75">
      <c r="A20" s="263"/>
      <c r="B20" s="272" t="s">
        <v>515</v>
      </c>
      <c r="C20" s="1044" t="s">
        <v>201</v>
      </c>
      <c r="D20" s="1044"/>
      <c r="E20" s="279">
        <v>3626560739.2800002</v>
      </c>
      <c r="F20" s="280">
        <v>3381006842</v>
      </c>
      <c r="G20" s="281">
        <f>F20/E20*100%</f>
        <v>0.9322901462478328</v>
      </c>
      <c r="H20" s="274">
        <f>+E20-F20</f>
        <v>245553897.28000021</v>
      </c>
      <c r="I20" s="282">
        <f>+H20/E20*100%</f>
        <v>6.7709853752167204E-2</v>
      </c>
      <c r="J20" s="283"/>
      <c r="K20" s="283"/>
    </row>
    <row r="21" spans="1:11" ht="15.75">
      <c r="A21" s="263"/>
      <c r="B21" s="272"/>
      <c r="C21" s="1047" t="s">
        <v>516</v>
      </c>
      <c r="D21" s="1047"/>
      <c r="E21" s="277">
        <f>SUM(E20:E20)</f>
        <v>3626560739.2800002</v>
      </c>
      <c r="F21" s="277">
        <f>SUM(F20:F20)</f>
        <v>3381006842</v>
      </c>
      <c r="G21" s="284">
        <f t="shared" ref="G21:G27" si="0">F21/E21*100%</f>
        <v>0.9322901462478328</v>
      </c>
      <c r="H21" s="278">
        <f>SUM(H20:H20)</f>
        <v>245553897.28000021</v>
      </c>
      <c r="I21" s="285">
        <f>+H21/E21*100%</f>
        <v>6.7709853752167204E-2</v>
      </c>
      <c r="K21" s="283"/>
    </row>
    <row r="22" spans="1:11" ht="15.75">
      <c r="A22" s="263"/>
      <c r="B22" s="268" t="s">
        <v>517</v>
      </c>
      <c r="C22" s="1045" t="s">
        <v>518</v>
      </c>
      <c r="D22" s="1045"/>
      <c r="E22" s="273"/>
      <c r="F22" s="273"/>
      <c r="G22" s="281"/>
      <c r="H22" s="274">
        <f>E22-F22</f>
        <v>0</v>
      </c>
      <c r="I22" s="275"/>
    </row>
    <row r="23" spans="1:11" ht="15.75">
      <c r="A23" s="263"/>
      <c r="B23" s="272" t="s">
        <v>519</v>
      </c>
      <c r="C23" s="1044" t="s">
        <v>520</v>
      </c>
      <c r="D23" s="1044"/>
      <c r="E23" s="273">
        <v>9807826198</v>
      </c>
      <c r="F23" s="273">
        <v>8766278881</v>
      </c>
      <c r="G23" s="281">
        <f t="shared" si="0"/>
        <v>0.8938044683935783</v>
      </c>
      <c r="H23" s="274">
        <f>+E23-F23</f>
        <v>1041547317</v>
      </c>
      <c r="I23" s="282">
        <f t="shared" ref="I23:I27" si="1">+H23/E23*100%</f>
        <v>0.10619553160642173</v>
      </c>
    </row>
    <row r="24" spans="1:11" ht="15.75">
      <c r="A24" s="263"/>
      <c r="B24" s="272" t="s">
        <v>521</v>
      </c>
      <c r="C24" s="1046" t="s">
        <v>522</v>
      </c>
      <c r="D24" s="1046"/>
      <c r="E24" s="279">
        <v>610367500</v>
      </c>
      <c r="F24" s="280">
        <v>576864885</v>
      </c>
      <c r="G24" s="281">
        <f t="shared" si="0"/>
        <v>0.94511074885212598</v>
      </c>
      <c r="H24" s="274">
        <f>+E24-F24</f>
        <v>33502615</v>
      </c>
      <c r="I24" s="282">
        <f t="shared" si="1"/>
        <v>5.4889251147874026E-2</v>
      </c>
    </row>
    <row r="25" spans="1:11" ht="15.75">
      <c r="A25" s="263"/>
      <c r="B25" s="272"/>
      <c r="C25" s="1047" t="s">
        <v>523</v>
      </c>
      <c r="D25" s="1047"/>
      <c r="E25" s="277">
        <f>SUM(E23:E24)</f>
        <v>10418193698</v>
      </c>
      <c r="F25" s="277">
        <f>SUM(F23:F24)</f>
        <v>9343143766</v>
      </c>
      <c r="G25" s="284">
        <f t="shared" si="0"/>
        <v>0.8968103336179688</v>
      </c>
      <c r="H25" s="278">
        <f>SUM(H23:H24)</f>
        <v>1075049932</v>
      </c>
      <c r="I25" s="285">
        <f t="shared" si="1"/>
        <v>0.10318966638203121</v>
      </c>
    </row>
    <row r="26" spans="1:11" ht="15.75">
      <c r="A26" s="263"/>
      <c r="B26" s="272"/>
      <c r="C26" s="1047" t="s">
        <v>524</v>
      </c>
      <c r="D26" s="1047"/>
      <c r="E26" s="277">
        <f>E21+E25</f>
        <v>14044754437.280001</v>
      </c>
      <c r="F26" s="277">
        <f>F21+F25</f>
        <v>12724150608</v>
      </c>
      <c r="G26" s="284">
        <f t="shared" si="0"/>
        <v>0.9059717394720247</v>
      </c>
      <c r="H26" s="278">
        <f>H21+H25</f>
        <v>1320603829.2800002</v>
      </c>
      <c r="I26" s="285">
        <f t="shared" si="1"/>
        <v>9.4028260527975235E-2</v>
      </c>
    </row>
    <row r="27" spans="1:11" ht="16.5" thickBot="1">
      <c r="A27" s="263"/>
      <c r="B27" s="286"/>
      <c r="C27" s="1051" t="s">
        <v>372</v>
      </c>
      <c r="D27" s="1051"/>
      <c r="E27" s="287">
        <f>E17-E26</f>
        <v>-13840054437.280001</v>
      </c>
      <c r="F27" s="287">
        <f>F17-F26</f>
        <v>-12485770608</v>
      </c>
      <c r="G27" s="288">
        <f t="shared" si="0"/>
        <v>0.90214750704794489</v>
      </c>
      <c r="H27" s="289">
        <f>H17-H26</f>
        <v>-1286923829.2800002</v>
      </c>
      <c r="I27" s="290">
        <f t="shared" si="1"/>
        <v>9.2985460072577616E-2</v>
      </c>
      <c r="K27" s="283"/>
    </row>
    <row r="28" spans="1:11" ht="2.25" customHeight="1" thickTop="1" thickBot="1">
      <c r="A28" s="263"/>
      <c r="B28" s="291"/>
      <c r="C28" s="292"/>
      <c r="D28" s="293"/>
      <c r="E28" s="294"/>
      <c r="F28" s="294"/>
      <c r="G28" s="294"/>
      <c r="H28" s="295"/>
      <c r="I28" s="296"/>
    </row>
    <row r="29" spans="1:11" ht="15.75">
      <c r="A29" s="263"/>
      <c r="B29" s="263"/>
      <c r="C29" s="263"/>
      <c r="D29" s="263"/>
      <c r="E29" s="263"/>
      <c r="F29" s="263"/>
      <c r="G29" s="263"/>
      <c r="H29" s="263"/>
      <c r="I29" s="263"/>
    </row>
    <row r="30" spans="1:11" ht="15.75">
      <c r="A30" s="263"/>
      <c r="B30" s="263"/>
      <c r="C30" s="263"/>
      <c r="D30" s="263"/>
      <c r="E30" s="263"/>
      <c r="G30" s="1052" t="s">
        <v>724</v>
      </c>
      <c r="H30" s="1052"/>
      <c r="I30" s="1052"/>
      <c r="J30" s="297"/>
    </row>
    <row r="31" spans="1:11" ht="15.75">
      <c r="G31" s="1048" t="s">
        <v>648</v>
      </c>
      <c r="H31" s="1048"/>
      <c r="I31" s="1048"/>
      <c r="J31" s="298"/>
    </row>
    <row r="32" spans="1:11" ht="15.75">
      <c r="G32" s="1048" t="s">
        <v>525</v>
      </c>
      <c r="H32" s="1048"/>
      <c r="I32" s="1048"/>
      <c r="J32" s="298"/>
    </row>
    <row r="33" spans="7:10" ht="15.75">
      <c r="G33" s="1048" t="s">
        <v>526</v>
      </c>
      <c r="H33" s="1048"/>
      <c r="I33" s="1048"/>
      <c r="J33" s="298"/>
    </row>
    <row r="34" spans="7:10" ht="15.75">
      <c r="G34" s="299"/>
      <c r="H34" s="299"/>
      <c r="J34" s="299"/>
    </row>
    <row r="35" spans="7:10" ht="15.75">
      <c r="G35" s="300"/>
      <c r="H35" s="300"/>
      <c r="J35" s="300"/>
    </row>
    <row r="36" spans="7:10" ht="15.75">
      <c r="G36" s="1049" t="s">
        <v>650</v>
      </c>
      <c r="H36" s="1049"/>
      <c r="I36" s="1049"/>
      <c r="J36" s="301"/>
    </row>
    <row r="37" spans="7:10" ht="15.75">
      <c r="G37" s="1050" t="s">
        <v>811</v>
      </c>
      <c r="H37" s="1050"/>
      <c r="I37" s="1050"/>
      <c r="J37" s="297"/>
    </row>
  </sheetData>
  <mergeCells count="34">
    <mergeCell ref="G32:I32"/>
    <mergeCell ref="G33:I33"/>
    <mergeCell ref="G36:I36"/>
    <mergeCell ref="G37:I37"/>
    <mergeCell ref="C24:D24"/>
    <mergeCell ref="C25:D25"/>
    <mergeCell ref="C26:D26"/>
    <mergeCell ref="C27:D27"/>
    <mergeCell ref="G30:I30"/>
    <mergeCell ref="G31:I31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11:D11"/>
    <mergeCell ref="B1:I1"/>
    <mergeCell ref="B3:I3"/>
    <mergeCell ref="B4:I4"/>
    <mergeCell ref="B5:I5"/>
    <mergeCell ref="B6:I6"/>
    <mergeCell ref="B7:I7"/>
    <mergeCell ref="B9:B10"/>
    <mergeCell ref="C9:D10"/>
    <mergeCell ref="E9:E10"/>
    <mergeCell ref="F9:G9"/>
    <mergeCell ref="H9:I9"/>
  </mergeCells>
  <pageMargins left="0.57999999999999996" right="0.118110236220472" top="0.35433070866141703" bottom="0.35433070866141703" header="0.31496062992126" footer="0.31496062992126"/>
  <pageSetup paperSize="9" scale="90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K23"/>
  <sheetViews>
    <sheetView zoomScale="91" zoomScaleNormal="91" workbookViewId="0">
      <selection activeCell="E15" sqref="E15"/>
    </sheetView>
  </sheetViews>
  <sheetFormatPr defaultRowHeight="15"/>
  <cols>
    <col min="1" max="1" width="5.140625" style="1" customWidth="1"/>
    <col min="2" max="3" width="18.42578125" customWidth="1"/>
    <col min="4" max="7" width="20.7109375" customWidth="1"/>
    <col min="8" max="8" width="21.7109375" customWidth="1"/>
  </cols>
  <sheetData>
    <row r="1" spans="1:11" ht="47.25" customHeight="1">
      <c r="A1" s="1095" t="s">
        <v>169</v>
      </c>
      <c r="B1" s="1095"/>
      <c r="C1" s="1095"/>
      <c r="D1" s="1095"/>
      <c r="E1" s="1095"/>
      <c r="F1" s="1095"/>
      <c r="G1" s="1095"/>
      <c r="H1" s="1095"/>
      <c r="I1" s="36"/>
      <c r="J1" s="36"/>
      <c r="K1" s="36"/>
    </row>
    <row r="2" spans="1:11">
      <c r="A2" s="12"/>
      <c r="B2" s="12"/>
      <c r="C2" s="12"/>
      <c r="D2" s="12"/>
    </row>
    <row r="3" spans="1:11" ht="21">
      <c r="A3" s="1109" t="s">
        <v>165</v>
      </c>
      <c r="B3" s="1109"/>
      <c r="C3" s="1109"/>
      <c r="D3" s="1109"/>
      <c r="E3" s="1109"/>
      <c r="F3" s="1109"/>
      <c r="G3" s="1109"/>
      <c r="H3" s="1109"/>
      <c r="I3" s="37"/>
      <c r="J3" s="37"/>
      <c r="K3" s="37"/>
    </row>
    <row r="4" spans="1:11" ht="21">
      <c r="A4" s="1109" t="str">
        <f>+'lamp 6'!A4:J4</f>
        <v>BADAN PENGHUBUNG</v>
      </c>
      <c r="B4" s="1109"/>
      <c r="C4" s="1109"/>
      <c r="D4" s="1109"/>
      <c r="E4" s="1109"/>
      <c r="F4" s="1109"/>
      <c r="G4" s="1109"/>
      <c r="H4" s="1109"/>
      <c r="I4" s="37"/>
      <c r="J4" s="37"/>
      <c r="K4" s="37"/>
    </row>
    <row r="5" spans="1:11" ht="21">
      <c r="A5" s="1114" t="s">
        <v>814</v>
      </c>
      <c r="B5" s="1114"/>
      <c r="C5" s="1114"/>
      <c r="D5" s="1114"/>
      <c r="E5" s="1114"/>
      <c r="F5" s="1114"/>
      <c r="G5" s="1114"/>
      <c r="H5" s="1114"/>
    </row>
    <row r="6" spans="1:11">
      <c r="A6" s="23"/>
      <c r="B6" s="24"/>
      <c r="C6" s="24"/>
      <c r="D6" s="24"/>
      <c r="E6" s="24"/>
      <c r="F6" s="24"/>
      <c r="G6" s="24"/>
      <c r="H6" s="24"/>
    </row>
    <row r="7" spans="1:11" ht="15" customHeight="1">
      <c r="A7" s="1110" t="s">
        <v>11</v>
      </c>
      <c r="B7" s="1110" t="s">
        <v>47</v>
      </c>
      <c r="C7" s="1112" t="s">
        <v>651</v>
      </c>
      <c r="D7" s="1116" t="s">
        <v>49</v>
      </c>
      <c r="E7" s="1116"/>
      <c r="F7" s="1116"/>
      <c r="G7" s="1117"/>
      <c r="H7" s="1112" t="s">
        <v>311</v>
      </c>
    </row>
    <row r="8" spans="1:11" ht="15.75">
      <c r="A8" s="1111"/>
      <c r="B8" s="1111"/>
      <c r="C8" s="1113"/>
      <c r="D8" s="189" t="s">
        <v>50</v>
      </c>
      <c r="E8" s="189" t="s">
        <v>309</v>
      </c>
      <c r="F8" s="189" t="s">
        <v>310</v>
      </c>
      <c r="G8" s="221" t="s">
        <v>373</v>
      </c>
      <c r="H8" s="1113"/>
    </row>
    <row r="9" spans="1:11" ht="15.75">
      <c r="A9" s="1111"/>
      <c r="B9" s="1111"/>
      <c r="C9" s="1113"/>
      <c r="D9" s="196">
        <v>5.0000000000000001E-3</v>
      </c>
      <c r="E9" s="197">
        <v>0.1</v>
      </c>
      <c r="F9" s="197">
        <v>0.5</v>
      </c>
      <c r="G9" s="197">
        <v>1</v>
      </c>
      <c r="H9" s="1115"/>
    </row>
    <row r="10" spans="1:11" ht="15.75">
      <c r="A10" s="198"/>
      <c r="B10" s="199"/>
      <c r="C10" s="199"/>
      <c r="D10" s="199"/>
      <c r="E10" s="199"/>
      <c r="F10" s="199"/>
      <c r="G10" s="199"/>
      <c r="H10" s="199"/>
    </row>
    <row r="11" spans="1:11" ht="15.75">
      <c r="A11" s="200">
        <v>1</v>
      </c>
      <c r="B11" s="42" t="s">
        <v>161</v>
      </c>
      <c r="C11" s="42"/>
      <c r="D11" s="201">
        <v>0</v>
      </c>
      <c r="E11" s="201">
        <v>0</v>
      </c>
      <c r="F11" s="201">
        <v>0</v>
      </c>
      <c r="G11" s="201">
        <v>0</v>
      </c>
      <c r="H11" s="201">
        <v>0</v>
      </c>
    </row>
    <row r="12" spans="1:11" ht="15.75">
      <c r="A12" s="200"/>
      <c r="B12" s="202"/>
      <c r="C12" s="202"/>
      <c r="D12" s="202"/>
      <c r="E12" s="202"/>
      <c r="F12" s="202"/>
      <c r="G12" s="202"/>
      <c r="H12" s="202"/>
    </row>
    <row r="13" spans="1:11" ht="15.75">
      <c r="A13" s="18"/>
      <c r="B13" s="18" t="s">
        <v>17</v>
      </c>
      <c r="C13" s="18"/>
      <c r="D13" s="203">
        <v>0</v>
      </c>
      <c r="E13" s="203">
        <v>0</v>
      </c>
      <c r="F13" s="203">
        <v>0</v>
      </c>
      <c r="G13" s="203">
        <v>0</v>
      </c>
      <c r="H13" s="203">
        <v>0</v>
      </c>
    </row>
    <row r="14" spans="1:11">
      <c r="A14" s="23"/>
      <c r="B14" s="24"/>
      <c r="C14" s="24"/>
      <c r="D14" s="24"/>
      <c r="E14" s="24"/>
      <c r="F14" s="24"/>
      <c r="G14" s="24"/>
      <c r="H14" s="24"/>
    </row>
    <row r="15" spans="1:11">
      <c r="A15" s="23"/>
      <c r="B15" s="24"/>
      <c r="C15" s="24"/>
      <c r="D15" s="24"/>
      <c r="E15" s="24"/>
      <c r="F15" s="24"/>
      <c r="G15" s="1102" t="s">
        <v>813</v>
      </c>
      <c r="H15" s="1102"/>
    </row>
    <row r="16" spans="1:11">
      <c r="A16" s="23"/>
      <c r="B16" s="24"/>
      <c r="C16" s="24"/>
      <c r="D16" s="24"/>
      <c r="E16" s="24"/>
      <c r="F16" s="24"/>
      <c r="G16" s="24"/>
      <c r="H16" s="20"/>
    </row>
    <row r="17" spans="1:9">
      <c r="A17" s="23"/>
      <c r="B17" s="24"/>
      <c r="C17" s="24"/>
      <c r="D17" s="24"/>
      <c r="E17" s="24"/>
      <c r="F17" s="24"/>
      <c r="G17" s="1091" t="s">
        <v>649</v>
      </c>
      <c r="H17" s="1091"/>
      <c r="I17" s="338"/>
    </row>
    <row r="18" spans="1:9">
      <c r="A18" s="23"/>
      <c r="B18" s="24"/>
      <c r="C18" s="24"/>
      <c r="D18" s="24"/>
      <c r="E18" s="24"/>
      <c r="F18" s="24"/>
      <c r="G18" s="1092" t="s">
        <v>10</v>
      </c>
      <c r="H18" s="1092"/>
      <c r="I18" s="339"/>
    </row>
    <row r="19" spans="1:9">
      <c r="A19" s="23"/>
      <c r="B19" s="24"/>
      <c r="C19" s="24"/>
      <c r="D19" s="24"/>
      <c r="E19" s="24"/>
      <c r="F19" s="24"/>
      <c r="G19" s="20"/>
      <c r="H19" s="24"/>
      <c r="I19" s="24"/>
    </row>
    <row r="20" spans="1:9">
      <c r="A20" s="23"/>
      <c r="B20" s="24"/>
      <c r="C20" s="24"/>
      <c r="D20" s="24"/>
      <c r="E20" s="24"/>
      <c r="F20" s="24"/>
      <c r="G20" s="20"/>
      <c r="H20" s="24"/>
      <c r="I20" s="24"/>
    </row>
    <row r="21" spans="1:9">
      <c r="A21" s="23"/>
      <c r="B21" s="24"/>
      <c r="C21" s="24"/>
      <c r="D21" s="24"/>
      <c r="E21" s="24"/>
      <c r="F21" s="24"/>
      <c r="G21" s="20"/>
      <c r="H21" s="24"/>
      <c r="I21" s="24"/>
    </row>
    <row r="22" spans="1:9" ht="15.75">
      <c r="A22" s="23"/>
      <c r="B22" s="24"/>
      <c r="C22" s="24"/>
      <c r="D22" s="24"/>
      <c r="E22" s="24"/>
      <c r="F22" s="24"/>
      <c r="G22" s="1049" t="s">
        <v>650</v>
      </c>
      <c r="H22" s="1049"/>
      <c r="I22" s="340"/>
    </row>
    <row r="23" spans="1:9" ht="15.75">
      <c r="A23" s="23"/>
      <c r="B23" s="24"/>
      <c r="C23" s="24"/>
      <c r="D23" s="24"/>
      <c r="E23" s="24"/>
      <c r="F23" s="24"/>
      <c r="G23" s="1050" t="s">
        <v>811</v>
      </c>
      <c r="H23" s="1050"/>
      <c r="I23" s="341"/>
    </row>
  </sheetData>
  <mergeCells count="14">
    <mergeCell ref="G18:H18"/>
    <mergeCell ref="G22:H22"/>
    <mergeCell ref="G23:H23"/>
    <mergeCell ref="A5:H5"/>
    <mergeCell ref="H7:H9"/>
    <mergeCell ref="D7:G7"/>
    <mergeCell ref="A1:H1"/>
    <mergeCell ref="A3:H3"/>
    <mergeCell ref="A4:H4"/>
    <mergeCell ref="G15:H15"/>
    <mergeCell ref="G17:H17"/>
    <mergeCell ref="A7:A9"/>
    <mergeCell ref="B7:B9"/>
    <mergeCell ref="C7:C9"/>
  </mergeCells>
  <pageMargins left="1.18" right="0.7" top="0.76" bottom="0.75" header="0.3" footer="0.3"/>
  <pageSetup paperSize="9"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J23"/>
  <sheetViews>
    <sheetView zoomScale="86" zoomScaleNormal="86" workbookViewId="0">
      <selection activeCell="H27" sqref="H27"/>
    </sheetView>
  </sheetViews>
  <sheetFormatPr defaultRowHeight="15"/>
  <cols>
    <col min="1" max="1" width="5.140625" style="1" customWidth="1"/>
    <col min="2" max="2" width="16.7109375" bestFit="1" customWidth="1"/>
    <col min="3" max="3" width="16.7109375" customWidth="1"/>
    <col min="4" max="7" width="20.7109375" customWidth="1"/>
    <col min="8" max="8" width="21" customWidth="1"/>
  </cols>
  <sheetData>
    <row r="1" spans="1:10" ht="45" customHeight="1">
      <c r="A1" s="1095" t="s">
        <v>170</v>
      </c>
      <c r="B1" s="1095"/>
      <c r="C1" s="1095"/>
      <c r="D1" s="1095"/>
      <c r="E1" s="1095"/>
      <c r="F1" s="1095"/>
      <c r="G1" s="1095"/>
      <c r="H1" s="1095"/>
      <c r="I1" s="36"/>
      <c r="J1" s="36"/>
    </row>
    <row r="2" spans="1:10">
      <c r="A2" s="12"/>
      <c r="B2" s="12"/>
      <c r="C2" s="12"/>
    </row>
    <row r="3" spans="1:10" ht="18.75" customHeight="1">
      <c r="A3" s="1120" t="s">
        <v>165</v>
      </c>
      <c r="B3" s="1120"/>
      <c r="C3" s="1120"/>
      <c r="D3" s="1120"/>
      <c r="E3" s="1120"/>
      <c r="F3" s="1120"/>
      <c r="G3" s="1120"/>
      <c r="H3" s="1120"/>
      <c r="I3" s="37"/>
      <c r="J3" s="37"/>
    </row>
    <row r="4" spans="1:10" ht="21">
      <c r="A4" s="1109" t="str">
        <f>+'lamp 6'!A4:J4</f>
        <v>BADAN PENGHUBUNG</v>
      </c>
      <c r="B4" s="1109"/>
      <c r="C4" s="1109"/>
      <c r="D4" s="1109"/>
      <c r="E4" s="1109"/>
      <c r="F4" s="1109"/>
      <c r="G4" s="1109"/>
      <c r="H4" s="1109"/>
      <c r="I4" s="37"/>
      <c r="J4" s="37"/>
    </row>
    <row r="5" spans="1:10" ht="18.75">
      <c r="A5" s="1107" t="s">
        <v>815</v>
      </c>
      <c r="B5" s="1107"/>
      <c r="C5" s="1107"/>
      <c r="D5" s="1107"/>
      <c r="E5" s="1107"/>
      <c r="F5" s="1107"/>
      <c r="G5" s="1107"/>
      <c r="H5" s="1107"/>
    </row>
    <row r="6" spans="1:10">
      <c r="A6" s="23"/>
      <c r="B6" s="24"/>
      <c r="C6" s="24"/>
      <c r="D6" s="24"/>
      <c r="E6" s="24"/>
      <c r="F6" s="24"/>
      <c r="G6" s="24"/>
    </row>
    <row r="7" spans="1:10" ht="15" customHeight="1">
      <c r="A7" s="1110" t="s">
        <v>11</v>
      </c>
      <c r="B7" s="1110" t="s">
        <v>47</v>
      </c>
      <c r="C7" s="1112" t="s">
        <v>651</v>
      </c>
      <c r="D7" s="1116" t="s">
        <v>49</v>
      </c>
      <c r="E7" s="1116"/>
      <c r="F7" s="1116"/>
      <c r="G7" s="1117"/>
      <c r="H7" s="1112" t="s">
        <v>311</v>
      </c>
    </row>
    <row r="8" spans="1:10" ht="15.75">
      <c r="A8" s="1111"/>
      <c r="B8" s="1111"/>
      <c r="C8" s="1113"/>
      <c r="D8" s="307" t="s">
        <v>652</v>
      </c>
      <c r="E8" s="307" t="s">
        <v>653</v>
      </c>
      <c r="F8" s="307" t="s">
        <v>654</v>
      </c>
      <c r="G8" s="307" t="s">
        <v>655</v>
      </c>
      <c r="H8" s="1113"/>
    </row>
    <row r="9" spans="1:10" ht="15.75">
      <c r="A9" s="1119"/>
      <c r="B9" s="1119"/>
      <c r="C9" s="1115"/>
      <c r="D9" s="343">
        <v>5.0000000000000001E-3</v>
      </c>
      <c r="E9" s="197">
        <v>0.1</v>
      </c>
      <c r="F9" s="197">
        <v>0.5</v>
      </c>
      <c r="G9" s="197">
        <v>1</v>
      </c>
      <c r="H9" s="1115"/>
    </row>
    <row r="10" spans="1:10" ht="15.75">
      <c r="A10" s="198"/>
      <c r="B10" s="199"/>
      <c r="C10" s="199"/>
      <c r="D10" s="199"/>
      <c r="E10" s="199"/>
      <c r="F10" s="199"/>
      <c r="G10" s="199"/>
      <c r="H10" s="199"/>
    </row>
    <row r="11" spans="1:10" ht="15.75">
      <c r="A11" s="200">
        <v>1</v>
      </c>
      <c r="B11" s="42" t="s">
        <v>161</v>
      </c>
      <c r="C11" s="42"/>
      <c r="D11" s="201">
        <v>0</v>
      </c>
      <c r="E11" s="201">
        <v>0</v>
      </c>
      <c r="F11" s="201">
        <v>0</v>
      </c>
      <c r="G11" s="201">
        <v>0</v>
      </c>
      <c r="H11" s="201">
        <v>0</v>
      </c>
    </row>
    <row r="12" spans="1:10" ht="15.75">
      <c r="A12" s="200"/>
      <c r="B12" s="202"/>
      <c r="C12" s="202"/>
      <c r="D12" s="202"/>
      <c r="E12" s="202"/>
      <c r="F12" s="202"/>
      <c r="G12" s="202"/>
      <c r="H12" s="202"/>
    </row>
    <row r="13" spans="1:10" ht="15.75">
      <c r="A13" s="18"/>
      <c r="B13" s="18" t="s">
        <v>17</v>
      </c>
      <c r="C13" s="18"/>
      <c r="D13" s="203">
        <v>0</v>
      </c>
      <c r="E13" s="203">
        <v>0</v>
      </c>
      <c r="F13" s="203">
        <v>0</v>
      </c>
      <c r="G13" s="203">
        <v>0</v>
      </c>
      <c r="H13" s="203">
        <v>0</v>
      </c>
    </row>
    <row r="14" spans="1:10">
      <c r="A14" s="23"/>
      <c r="B14" s="24"/>
      <c r="C14" s="24"/>
      <c r="D14" s="24"/>
      <c r="E14" s="24"/>
      <c r="F14" s="24"/>
      <c r="G14" s="24"/>
    </row>
    <row r="15" spans="1:10" ht="15.75">
      <c r="A15" s="23"/>
      <c r="B15" s="24"/>
      <c r="C15" s="24"/>
      <c r="D15" s="24"/>
      <c r="E15" s="24"/>
      <c r="G15" s="1118" t="s">
        <v>816</v>
      </c>
      <c r="H15" s="1118"/>
    </row>
    <row r="16" spans="1:10" ht="15.75">
      <c r="A16" s="23"/>
      <c r="B16" s="24"/>
      <c r="C16" s="24"/>
      <c r="D16" s="24"/>
      <c r="E16" s="24"/>
      <c r="F16" s="204"/>
      <c r="G16" s="205"/>
      <c r="H16" s="206"/>
    </row>
    <row r="17" spans="1:8" ht="15.75">
      <c r="A17" s="23"/>
      <c r="B17" s="24"/>
      <c r="C17" s="24"/>
      <c r="D17" s="24"/>
      <c r="E17" s="24"/>
      <c r="F17" s="47"/>
      <c r="G17" s="1091" t="s">
        <v>649</v>
      </c>
      <c r="H17" s="1091"/>
    </row>
    <row r="18" spans="1:8" ht="15.75">
      <c r="A18" s="23"/>
      <c r="B18" s="24"/>
      <c r="C18" s="24"/>
      <c r="D18" s="24"/>
      <c r="E18" s="24"/>
      <c r="F18" s="48"/>
      <c r="G18" s="1092" t="s">
        <v>10</v>
      </c>
      <c r="H18" s="1092"/>
    </row>
    <row r="19" spans="1:8" ht="15.75">
      <c r="A19" s="23"/>
      <c r="B19" s="24"/>
      <c r="C19" s="24"/>
      <c r="D19" s="24"/>
      <c r="E19" s="24"/>
      <c r="F19" s="204"/>
      <c r="G19" s="20"/>
      <c r="H19" s="24"/>
    </row>
    <row r="20" spans="1:8" ht="15.75">
      <c r="A20" s="23"/>
      <c r="B20" s="24"/>
      <c r="C20" s="24"/>
      <c r="D20" s="24"/>
      <c r="E20" s="24"/>
      <c r="F20" s="204"/>
      <c r="G20" s="20"/>
      <c r="H20" s="24"/>
    </row>
    <row r="21" spans="1:8" ht="15.75">
      <c r="A21" s="23"/>
      <c r="B21" s="24"/>
      <c r="C21" s="24"/>
      <c r="D21" s="24"/>
      <c r="E21" s="24"/>
      <c r="F21" s="204"/>
      <c r="G21" s="20"/>
      <c r="H21" s="24"/>
    </row>
    <row r="22" spans="1:8" ht="15.75">
      <c r="A22" s="23"/>
      <c r="B22" s="24"/>
      <c r="C22" s="24"/>
      <c r="D22" s="24"/>
      <c r="E22" s="24"/>
      <c r="F22" s="49"/>
      <c r="G22" s="1049" t="s">
        <v>650</v>
      </c>
      <c r="H22" s="1049"/>
    </row>
    <row r="23" spans="1:8" ht="15.75">
      <c r="A23" s="23"/>
      <c r="B23" s="24"/>
      <c r="C23" s="24"/>
      <c r="D23" s="24"/>
      <c r="E23" s="24"/>
      <c r="F23" s="35"/>
      <c r="G23" s="1050" t="s">
        <v>811</v>
      </c>
      <c r="H23" s="1050"/>
    </row>
  </sheetData>
  <mergeCells count="14">
    <mergeCell ref="G22:H22"/>
    <mergeCell ref="G23:H23"/>
    <mergeCell ref="G15:H15"/>
    <mergeCell ref="H7:H9"/>
    <mergeCell ref="A1:H1"/>
    <mergeCell ref="A7:A9"/>
    <mergeCell ref="B7:B9"/>
    <mergeCell ref="C7:C9"/>
    <mergeCell ref="D7:G7"/>
    <mergeCell ref="A3:H3"/>
    <mergeCell ref="A4:H4"/>
    <mergeCell ref="A5:H5"/>
    <mergeCell ref="G17:H17"/>
    <mergeCell ref="G18:H18"/>
  </mergeCells>
  <printOptions horizontalCentered="1"/>
  <pageMargins left="0.7" right="0.7" top="0.63" bottom="0.75" header="0.3" footer="0.3"/>
  <pageSetup paperSize="9"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K27"/>
  <sheetViews>
    <sheetView workbookViewId="0">
      <selection activeCell="G25" sqref="G25"/>
    </sheetView>
  </sheetViews>
  <sheetFormatPr defaultRowHeight="15"/>
  <cols>
    <col min="1" max="1" width="5.7109375" customWidth="1"/>
    <col min="2" max="2" width="21.28515625" customWidth="1"/>
    <col min="3" max="7" width="15.7109375" customWidth="1"/>
    <col min="8" max="8" width="18.85546875" customWidth="1"/>
  </cols>
  <sheetData>
    <row r="1" spans="1:8" ht="31.5" customHeight="1">
      <c r="A1" s="1095" t="s">
        <v>177</v>
      </c>
      <c r="B1" s="1095"/>
      <c r="C1" s="1095"/>
      <c r="D1" s="1095"/>
      <c r="E1" s="1095"/>
      <c r="F1" s="1095"/>
      <c r="G1" s="1095"/>
      <c r="H1" s="1095"/>
    </row>
    <row r="3" spans="1:8" ht="18.75">
      <c r="A3" s="1108" t="s">
        <v>165</v>
      </c>
      <c r="B3" s="1108"/>
      <c r="C3" s="1108"/>
      <c r="D3" s="1108"/>
      <c r="E3" s="1108"/>
      <c r="F3" s="1108"/>
      <c r="G3" s="1108"/>
      <c r="H3" s="1108"/>
    </row>
    <row r="4" spans="1:8" ht="21">
      <c r="A4" s="1109" t="str">
        <f>+'lamp 6'!A4:J4</f>
        <v>BADAN PENGHUBUNG</v>
      </c>
      <c r="B4" s="1109"/>
      <c r="C4" s="1109"/>
      <c r="D4" s="1109"/>
      <c r="E4" s="1109"/>
      <c r="F4" s="1109"/>
      <c r="G4" s="1109"/>
      <c r="H4" s="1109"/>
    </row>
    <row r="5" spans="1:8" ht="18.75" customHeight="1">
      <c r="A5" s="1121" t="s">
        <v>817</v>
      </c>
      <c r="B5" s="1121"/>
      <c r="C5" s="1121"/>
      <c r="D5" s="1121"/>
      <c r="E5" s="1121"/>
      <c r="F5" s="1121"/>
      <c r="G5" s="1121"/>
      <c r="H5" s="1121"/>
    </row>
    <row r="7" spans="1:8" ht="15" customHeight="1">
      <c r="A7" s="1127" t="s">
        <v>11</v>
      </c>
      <c r="B7" s="1127" t="s">
        <v>48</v>
      </c>
      <c r="C7" s="1124" t="s">
        <v>308</v>
      </c>
      <c r="D7" s="1122"/>
      <c r="E7" s="1122"/>
      <c r="F7" s="1122"/>
      <c r="G7" s="1123"/>
      <c r="H7" s="1124" t="s">
        <v>311</v>
      </c>
    </row>
    <row r="8" spans="1:8">
      <c r="A8" s="1128"/>
      <c r="B8" s="1128"/>
      <c r="C8" s="1125"/>
      <c r="D8" s="62" t="s">
        <v>312</v>
      </c>
      <c r="E8" s="62" t="s">
        <v>313</v>
      </c>
      <c r="F8" s="62" t="s">
        <v>314</v>
      </c>
      <c r="G8" s="62" t="s">
        <v>315</v>
      </c>
      <c r="H8" s="1125"/>
    </row>
    <row r="9" spans="1:8">
      <c r="A9" s="1129"/>
      <c r="B9" s="1129"/>
      <c r="C9" s="1126"/>
      <c r="D9" s="207">
        <v>5.0000000000000001E-3</v>
      </c>
      <c r="E9" s="38">
        <v>0.1</v>
      </c>
      <c r="F9" s="38">
        <v>0.5</v>
      </c>
      <c r="G9" s="38">
        <v>1</v>
      </c>
      <c r="H9" s="1126"/>
    </row>
    <row r="10" spans="1:8">
      <c r="A10" s="39"/>
      <c r="B10" s="40"/>
      <c r="C10" s="40"/>
      <c r="D10" s="40"/>
      <c r="E10" s="40"/>
      <c r="F10" s="40"/>
      <c r="G10" s="40"/>
      <c r="H10" s="40"/>
    </row>
    <row r="11" spans="1:8" ht="15.75">
      <c r="A11" s="41">
        <v>1</v>
      </c>
      <c r="B11" s="42" t="s">
        <v>161</v>
      </c>
      <c r="C11" s="42"/>
      <c r="D11" s="43">
        <v>0</v>
      </c>
      <c r="E11" s="43">
        <v>0</v>
      </c>
      <c r="F11" s="43">
        <v>0</v>
      </c>
      <c r="G11" s="43">
        <v>0</v>
      </c>
      <c r="H11" s="43">
        <v>0</v>
      </c>
    </row>
    <row r="12" spans="1:8">
      <c r="A12" s="41"/>
      <c r="B12" s="44"/>
      <c r="C12" s="44"/>
      <c r="D12" s="44"/>
      <c r="E12" s="44"/>
      <c r="F12" s="44"/>
      <c r="G12" s="44"/>
      <c r="H12" s="44"/>
    </row>
    <row r="13" spans="1:8">
      <c r="A13" s="13"/>
      <c r="B13" s="13" t="s">
        <v>17</v>
      </c>
      <c r="C13" s="13"/>
      <c r="D13" s="22">
        <v>0</v>
      </c>
      <c r="E13" s="22">
        <v>0</v>
      </c>
      <c r="F13" s="22">
        <v>0</v>
      </c>
      <c r="G13" s="22">
        <v>0</v>
      </c>
      <c r="H13" s="22">
        <v>0</v>
      </c>
    </row>
    <row r="14" spans="1:8">
      <c r="A14" s="23"/>
      <c r="B14" s="24"/>
      <c r="C14" s="24"/>
      <c r="D14" s="24"/>
      <c r="E14" s="24"/>
      <c r="F14" s="24"/>
    </row>
    <row r="15" spans="1:8" ht="15.75">
      <c r="A15" s="23"/>
      <c r="B15" s="24"/>
      <c r="C15" s="24"/>
      <c r="D15" s="24"/>
      <c r="F15" s="1118" t="s">
        <v>816</v>
      </c>
      <c r="G15" s="1118"/>
      <c r="H15" s="1118"/>
    </row>
    <row r="16" spans="1:8" ht="15.75">
      <c r="A16" s="23"/>
      <c r="B16" s="24"/>
      <c r="C16" s="24"/>
      <c r="D16" s="24"/>
      <c r="G16" s="205"/>
      <c r="H16" s="206"/>
    </row>
    <row r="17" spans="1:11" ht="15.75" customHeight="1">
      <c r="A17" s="23"/>
      <c r="B17" s="24"/>
      <c r="C17" s="24"/>
      <c r="D17" s="24"/>
      <c r="F17" s="1091" t="s">
        <v>649</v>
      </c>
      <c r="G17" s="1091"/>
      <c r="H17" s="1091"/>
    </row>
    <row r="18" spans="1:11" ht="15.75" customHeight="1">
      <c r="A18" s="23"/>
      <c r="B18" s="24"/>
      <c r="C18" s="24"/>
      <c r="D18" s="24"/>
      <c r="F18" s="1092" t="s">
        <v>10</v>
      </c>
      <c r="G18" s="1092"/>
      <c r="H18" s="1092"/>
    </row>
    <row r="19" spans="1:11">
      <c r="A19" s="23"/>
      <c r="B19" s="24"/>
      <c r="C19" s="24"/>
      <c r="D19" s="24"/>
      <c r="G19" s="20"/>
      <c r="H19" s="24"/>
    </row>
    <row r="20" spans="1:11">
      <c r="A20" s="23"/>
      <c r="B20" s="24"/>
      <c r="C20" s="24"/>
      <c r="D20" s="24"/>
      <c r="G20" s="20"/>
      <c r="H20" s="24"/>
    </row>
    <row r="21" spans="1:11">
      <c r="A21" s="23"/>
      <c r="B21" s="24"/>
      <c r="C21" s="24"/>
      <c r="D21" s="24"/>
      <c r="G21" s="20"/>
      <c r="H21" s="24"/>
    </row>
    <row r="22" spans="1:11" ht="15.75">
      <c r="A22" s="23"/>
      <c r="B22" s="24"/>
      <c r="C22" s="24"/>
      <c r="D22" s="24"/>
      <c r="F22" s="1049" t="s">
        <v>650</v>
      </c>
      <c r="G22" s="1049"/>
      <c r="H22" s="1049"/>
    </row>
    <row r="23" spans="1:11" ht="15.75">
      <c r="A23" s="23"/>
      <c r="B23" s="24"/>
      <c r="C23" s="24"/>
      <c r="D23" s="24"/>
      <c r="F23" s="1050" t="s">
        <v>811</v>
      </c>
      <c r="G23" s="1050"/>
      <c r="H23" s="1050"/>
    </row>
    <row r="27" spans="1:11">
      <c r="K27" t="s">
        <v>468</v>
      </c>
    </row>
  </sheetData>
  <mergeCells count="14">
    <mergeCell ref="F23:H23"/>
    <mergeCell ref="A3:H3"/>
    <mergeCell ref="A4:H4"/>
    <mergeCell ref="A5:H5"/>
    <mergeCell ref="A1:H1"/>
    <mergeCell ref="D7:G7"/>
    <mergeCell ref="H7:H9"/>
    <mergeCell ref="F17:H17"/>
    <mergeCell ref="F18:H18"/>
    <mergeCell ref="F22:H22"/>
    <mergeCell ref="A7:A9"/>
    <mergeCell ref="B7:B9"/>
    <mergeCell ref="C7:C9"/>
    <mergeCell ref="F15:H15"/>
  </mergeCells>
  <printOptions horizontalCentered="1"/>
  <pageMargins left="0.7" right="0.7" top="0.75" bottom="0.75" header="0.3" footer="0.3"/>
  <pageSetup paperSize="9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H25"/>
  <sheetViews>
    <sheetView zoomScale="92" zoomScaleNormal="92" workbookViewId="0">
      <selection activeCell="E28" sqref="E28"/>
    </sheetView>
  </sheetViews>
  <sheetFormatPr defaultRowHeight="15"/>
  <cols>
    <col min="1" max="1" width="15.5703125" customWidth="1"/>
    <col min="2" max="2" width="22.85546875" customWidth="1"/>
    <col min="3" max="3" width="26.140625" customWidth="1"/>
    <col min="4" max="4" width="23.42578125" bestFit="1" customWidth="1"/>
    <col min="5" max="5" width="24" customWidth="1"/>
  </cols>
  <sheetData>
    <row r="1" spans="1:8" ht="42.75" customHeight="1">
      <c r="A1" s="1130" t="s">
        <v>178</v>
      </c>
      <c r="B1" s="1130"/>
      <c r="C1" s="1130"/>
      <c r="D1" s="1130"/>
      <c r="E1" s="1130"/>
      <c r="F1" s="36"/>
    </row>
    <row r="3" spans="1:8" ht="18.75">
      <c r="A3" s="1131" t="s">
        <v>165</v>
      </c>
      <c r="B3" s="1131"/>
      <c r="C3" s="1131"/>
      <c r="D3" s="1131"/>
      <c r="E3" s="1131"/>
      <c r="F3" s="67"/>
    </row>
    <row r="4" spans="1:8" ht="21">
      <c r="A4" s="1109" t="str">
        <f>+'lamp 6'!A4:J4</f>
        <v>BADAN PENGHUBUNG</v>
      </c>
      <c r="B4" s="1109"/>
      <c r="C4" s="1109"/>
      <c r="D4" s="1109"/>
      <c r="E4" s="1109"/>
      <c r="F4" s="344"/>
      <c r="G4" s="344"/>
      <c r="H4" s="344"/>
    </row>
    <row r="5" spans="1:8" ht="18.75">
      <c r="A5" s="1131" t="s">
        <v>818</v>
      </c>
      <c r="B5" s="1131"/>
      <c r="C5" s="1131"/>
      <c r="D5" s="1131"/>
      <c r="E5" s="1131"/>
      <c r="F5" s="67"/>
    </row>
    <row r="6" spans="1:8" ht="18.75">
      <c r="A6" s="1131" t="s">
        <v>188</v>
      </c>
      <c r="B6" s="1131"/>
      <c r="C6" s="1131"/>
      <c r="D6" s="1131"/>
      <c r="E6" s="1131"/>
      <c r="F6" s="67"/>
    </row>
    <row r="7" spans="1:8" ht="18.75">
      <c r="A7" s="1131"/>
      <c r="B7" s="1131"/>
      <c r="C7" s="1131"/>
      <c r="D7" s="1131"/>
      <c r="E7" s="1131"/>
      <c r="F7" s="1131"/>
    </row>
    <row r="8" spans="1:8" ht="33">
      <c r="A8" s="68" t="s">
        <v>11</v>
      </c>
      <c r="B8" s="68" t="s">
        <v>179</v>
      </c>
      <c r="C8" s="68" t="s">
        <v>180</v>
      </c>
      <c r="D8" s="68" t="s">
        <v>181</v>
      </c>
      <c r="E8" s="69" t="s">
        <v>182</v>
      </c>
      <c r="F8" s="70"/>
    </row>
    <row r="9" spans="1:8" ht="16.5">
      <c r="A9" s="68"/>
      <c r="B9" s="68"/>
      <c r="C9" s="68" t="s">
        <v>183</v>
      </c>
      <c r="D9" s="68" t="s">
        <v>183</v>
      </c>
      <c r="E9" s="68" t="s">
        <v>183</v>
      </c>
      <c r="F9" s="70"/>
    </row>
    <row r="10" spans="1:8" ht="16.5">
      <c r="A10" s="71" t="s">
        <v>128</v>
      </c>
      <c r="B10" s="71" t="s">
        <v>129</v>
      </c>
      <c r="C10" s="71" t="s">
        <v>130</v>
      </c>
      <c r="D10" s="71" t="s">
        <v>131</v>
      </c>
      <c r="E10" s="71" t="s">
        <v>132</v>
      </c>
      <c r="F10" s="70"/>
    </row>
    <row r="11" spans="1:8" ht="16.5">
      <c r="A11" s="72"/>
      <c r="B11" s="72"/>
      <c r="C11" s="72"/>
      <c r="D11" s="72"/>
      <c r="E11" s="72"/>
      <c r="F11" s="70"/>
    </row>
    <row r="12" spans="1:8" ht="18.75">
      <c r="A12" s="73" t="s">
        <v>184</v>
      </c>
      <c r="B12" s="73" t="s">
        <v>185</v>
      </c>
      <c r="C12" s="73" t="s">
        <v>186</v>
      </c>
      <c r="D12" s="73" t="s">
        <v>185</v>
      </c>
      <c r="E12" s="73" t="s">
        <v>187</v>
      </c>
      <c r="F12" s="70"/>
    </row>
    <row r="13" spans="1:8" ht="16.5">
      <c r="A13" s="72"/>
      <c r="B13" s="72"/>
      <c r="C13" s="72"/>
      <c r="D13" s="72"/>
      <c r="E13" s="72"/>
      <c r="F13" s="70"/>
    </row>
    <row r="14" spans="1:8" ht="16.5">
      <c r="A14" s="72"/>
      <c r="B14" s="72"/>
      <c r="C14" s="72"/>
      <c r="D14" s="72"/>
      <c r="E14" s="72"/>
      <c r="F14" s="70"/>
    </row>
    <row r="15" spans="1:8" ht="16.5">
      <c r="A15" s="72"/>
      <c r="B15" s="72"/>
      <c r="C15" s="72"/>
      <c r="D15" s="72"/>
      <c r="E15" s="72"/>
      <c r="F15" s="70"/>
    </row>
    <row r="16" spans="1:8" ht="16.5">
      <c r="A16" s="70"/>
      <c r="B16" s="70"/>
      <c r="C16" s="70"/>
      <c r="D16" s="70"/>
      <c r="E16" s="70"/>
      <c r="F16" s="70"/>
    </row>
    <row r="17" spans="1:6" ht="16.5">
      <c r="A17" s="70"/>
      <c r="B17" s="70"/>
      <c r="C17" s="70"/>
      <c r="D17" s="1118" t="s">
        <v>816</v>
      </c>
      <c r="E17" s="1118"/>
      <c r="F17" s="342"/>
    </row>
    <row r="18" spans="1:6" ht="16.5">
      <c r="A18" s="70"/>
      <c r="B18" s="70"/>
      <c r="C18" s="70"/>
      <c r="E18" s="205"/>
      <c r="F18" s="206"/>
    </row>
    <row r="19" spans="1:6" ht="16.5">
      <c r="A19" s="70"/>
      <c r="B19" s="70"/>
      <c r="C19" s="70"/>
      <c r="D19" s="1091" t="s">
        <v>649</v>
      </c>
      <c r="E19" s="1091"/>
      <c r="F19" s="338"/>
    </row>
    <row r="20" spans="1:6" ht="16.5">
      <c r="A20" s="70"/>
      <c r="B20" s="70"/>
      <c r="C20" s="70"/>
      <c r="D20" s="1092" t="s">
        <v>10</v>
      </c>
      <c r="E20" s="1092"/>
      <c r="F20" s="339"/>
    </row>
    <row r="21" spans="1:6" ht="16.5">
      <c r="A21" s="70"/>
      <c r="B21" s="70"/>
      <c r="C21" s="70"/>
      <c r="E21" s="20"/>
      <c r="F21" s="24"/>
    </row>
    <row r="22" spans="1:6" ht="16.5">
      <c r="A22" s="70"/>
      <c r="B22" s="70"/>
      <c r="C22" s="70"/>
      <c r="E22" s="20"/>
      <c r="F22" s="24"/>
    </row>
    <row r="23" spans="1:6" ht="16.5">
      <c r="A23" s="70"/>
      <c r="B23" s="70"/>
      <c r="C23" s="70"/>
      <c r="E23" s="20"/>
      <c r="F23" s="24"/>
    </row>
    <row r="24" spans="1:6" ht="16.5">
      <c r="A24" s="70"/>
      <c r="B24" s="70"/>
      <c r="C24" s="70"/>
      <c r="D24" s="1049" t="s">
        <v>650</v>
      </c>
      <c r="E24" s="1049"/>
      <c r="F24" s="340"/>
    </row>
    <row r="25" spans="1:6" ht="15.75">
      <c r="D25" s="1050" t="s">
        <v>811</v>
      </c>
      <c r="E25" s="1050"/>
      <c r="F25" s="341"/>
    </row>
  </sheetData>
  <mergeCells count="11">
    <mergeCell ref="D25:E25"/>
    <mergeCell ref="D19:E19"/>
    <mergeCell ref="D20:E20"/>
    <mergeCell ref="D24:E24"/>
    <mergeCell ref="A6:E6"/>
    <mergeCell ref="D17:E17"/>
    <mergeCell ref="A1:E1"/>
    <mergeCell ref="A3:E3"/>
    <mergeCell ref="A4:E4"/>
    <mergeCell ref="A5:E5"/>
    <mergeCell ref="A7:F7"/>
  </mergeCells>
  <printOptions horizontalCentered="1"/>
  <pageMargins left="1.5" right="1.5" top="0.74803149606299202" bottom="0.74803149606299202" header="0.31496062992126" footer="0.31496062992126"/>
  <pageSetup paperSize="9" scale="95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L23"/>
  <sheetViews>
    <sheetView zoomScale="90" zoomScaleNormal="90" workbookViewId="0">
      <selection activeCell="B10" sqref="B10"/>
    </sheetView>
  </sheetViews>
  <sheetFormatPr defaultRowHeight="15"/>
  <cols>
    <col min="1" max="1" width="5.7109375" customWidth="1"/>
    <col min="2" max="2" width="45.28515625" customWidth="1"/>
    <col min="3" max="3" width="20.28515625" bestFit="1" customWidth="1"/>
    <col min="4" max="4" width="20" customWidth="1"/>
    <col min="5" max="5" width="20.28515625" customWidth="1"/>
    <col min="6" max="6" width="25.5703125" customWidth="1"/>
    <col min="7" max="7" width="14" bestFit="1" customWidth="1"/>
    <col min="8" max="8" width="12.7109375" customWidth="1"/>
    <col min="9" max="9" width="14.28515625" bestFit="1" customWidth="1"/>
    <col min="10" max="10" width="13.28515625" bestFit="1" customWidth="1"/>
    <col min="11" max="11" width="14.28515625" bestFit="1" customWidth="1"/>
    <col min="12" max="12" width="18.140625" customWidth="1"/>
  </cols>
  <sheetData>
    <row r="1" spans="1:12" ht="44.25" customHeight="1">
      <c r="A1" s="1130" t="s">
        <v>189</v>
      </c>
      <c r="B1" s="1130"/>
      <c r="C1" s="1130"/>
      <c r="D1" s="1130"/>
      <c r="E1" s="1130"/>
      <c r="F1" s="1130"/>
    </row>
    <row r="3" spans="1:12" ht="18.75">
      <c r="A3" s="1131" t="s">
        <v>165</v>
      </c>
      <c r="B3" s="1131"/>
      <c r="C3" s="1131"/>
      <c r="D3" s="1131"/>
      <c r="E3" s="1131"/>
      <c r="F3" s="1131"/>
      <c r="G3" s="67"/>
    </row>
    <row r="4" spans="1:12" ht="18.75">
      <c r="A4" s="1131" t="s">
        <v>656</v>
      </c>
      <c r="B4" s="1131"/>
      <c r="C4" s="1131"/>
      <c r="D4" s="1131"/>
      <c r="E4" s="1131"/>
      <c r="F4" s="1131"/>
      <c r="G4" s="67"/>
    </row>
    <row r="5" spans="1:12" ht="18.75">
      <c r="A5" s="1132" t="s">
        <v>819</v>
      </c>
      <c r="B5" s="1132"/>
      <c r="C5" s="1132"/>
      <c r="D5" s="1132"/>
      <c r="E5" s="1132"/>
      <c r="F5" s="1132"/>
      <c r="G5" s="67"/>
    </row>
    <row r="6" spans="1:12" ht="18.75">
      <c r="A6" s="1131"/>
      <c r="B6" s="1131"/>
      <c r="C6" s="1131"/>
      <c r="D6" s="1131"/>
      <c r="E6" s="1131"/>
      <c r="F6" s="1131"/>
      <c r="G6" s="1131"/>
    </row>
    <row r="7" spans="1:12" ht="51.75">
      <c r="A7" s="74" t="s">
        <v>11</v>
      </c>
      <c r="B7" s="74" t="s">
        <v>47</v>
      </c>
      <c r="C7" s="74" t="s">
        <v>190</v>
      </c>
      <c r="D7" s="74" t="s">
        <v>191</v>
      </c>
      <c r="E7" s="75" t="s">
        <v>192</v>
      </c>
      <c r="F7" s="75" t="s">
        <v>193</v>
      </c>
      <c r="G7" s="76"/>
    </row>
    <row r="8" spans="1:12" ht="16.5">
      <c r="A8" s="71" t="s">
        <v>128</v>
      </c>
      <c r="B8" s="71" t="s">
        <v>129</v>
      </c>
      <c r="C8" s="71" t="s">
        <v>130</v>
      </c>
      <c r="D8" s="71" t="s">
        <v>131</v>
      </c>
      <c r="E8" s="71" t="s">
        <v>132</v>
      </c>
      <c r="F8" s="71" t="s">
        <v>133</v>
      </c>
      <c r="G8" s="70"/>
    </row>
    <row r="9" spans="1:12" ht="16.5">
      <c r="A9" s="77"/>
      <c r="B9" s="72"/>
      <c r="C9" s="72"/>
      <c r="D9" s="72"/>
      <c r="E9" s="78"/>
      <c r="F9" s="72"/>
      <c r="G9" s="70"/>
      <c r="H9" t="s">
        <v>248</v>
      </c>
    </row>
    <row r="10" spans="1:12" ht="18.75">
      <c r="A10" s="79"/>
      <c r="B10" s="988" t="s">
        <v>161</v>
      </c>
      <c r="C10" s="81"/>
      <c r="D10" s="82"/>
      <c r="E10" s="250"/>
      <c r="F10" s="83"/>
      <c r="G10" s="70"/>
      <c r="H10" s="175"/>
      <c r="I10" s="175">
        <f>11/12*C10</f>
        <v>0</v>
      </c>
      <c r="J10">
        <f>1/12</f>
        <v>8.3333333333333329E-2</v>
      </c>
      <c r="K10" s="6">
        <f>+J10*C10</f>
        <v>0</v>
      </c>
    </row>
    <row r="11" spans="1:12" ht="16.5">
      <c r="A11" s="77"/>
      <c r="B11" s="72"/>
      <c r="C11" s="72"/>
      <c r="D11" s="72"/>
      <c r="E11" s="252"/>
      <c r="F11" s="72"/>
      <c r="G11" s="84"/>
      <c r="J11">
        <f t="shared" ref="J11:J12" si="0">1/12</f>
        <v>8.3333333333333329E-2</v>
      </c>
    </row>
    <row r="12" spans="1:12" ht="16.5">
      <c r="A12" s="79"/>
      <c r="B12" s="80"/>
      <c r="C12" s="81"/>
      <c r="D12" s="85"/>
      <c r="E12" s="250"/>
      <c r="F12" s="83"/>
      <c r="G12" s="70"/>
      <c r="H12" s="175"/>
      <c r="I12" s="175">
        <f>11/12*C12</f>
        <v>0</v>
      </c>
      <c r="J12">
        <f t="shared" si="0"/>
        <v>8.3333333333333329E-2</v>
      </c>
      <c r="K12" s="6">
        <f>+J12*C12</f>
        <v>0</v>
      </c>
      <c r="L12" s="255">
        <f>+C12-D12</f>
        <v>0</v>
      </c>
    </row>
    <row r="13" spans="1:12" ht="16.5">
      <c r="A13" s="86"/>
      <c r="B13" s="87"/>
      <c r="C13" s="88">
        <f>+C10+C12</f>
        <v>0</v>
      </c>
      <c r="D13" s="88">
        <f>+D10+D12</f>
        <v>0</v>
      </c>
      <c r="E13" s="251">
        <f>+E10+E12</f>
        <v>0</v>
      </c>
      <c r="F13" s="89"/>
      <c r="G13" s="173"/>
    </row>
    <row r="14" spans="1:12" ht="16.5">
      <c r="A14" s="90"/>
      <c r="B14" s="91"/>
      <c r="C14" s="92"/>
      <c r="D14" s="93"/>
      <c r="E14" s="94"/>
      <c r="F14" s="95"/>
      <c r="G14" s="70"/>
    </row>
    <row r="15" spans="1:12" ht="16.5">
      <c r="A15" s="96"/>
      <c r="B15" s="70"/>
      <c r="C15" s="70"/>
      <c r="D15" s="70"/>
      <c r="E15" s="1102" t="s">
        <v>816</v>
      </c>
      <c r="F15" s="1102"/>
      <c r="G15" s="70"/>
    </row>
    <row r="16" spans="1:12" ht="16.5">
      <c r="A16" s="96"/>
      <c r="B16" s="70"/>
      <c r="C16" s="70"/>
      <c r="D16" s="70"/>
      <c r="E16" s="24"/>
      <c r="F16" s="20"/>
      <c r="G16" s="46"/>
    </row>
    <row r="17" spans="1:7" ht="16.5">
      <c r="A17" s="96"/>
      <c r="B17" s="70"/>
      <c r="C17" s="70"/>
      <c r="D17" s="70"/>
      <c r="E17" s="1091" t="s">
        <v>649</v>
      </c>
      <c r="F17" s="1091"/>
      <c r="G17" s="24"/>
    </row>
    <row r="18" spans="1:7" ht="16.5">
      <c r="A18" s="96"/>
      <c r="B18" s="70"/>
      <c r="C18" s="70"/>
      <c r="D18" s="70"/>
      <c r="E18" s="1092" t="s">
        <v>10</v>
      </c>
      <c r="F18" s="1092"/>
      <c r="G18" s="24"/>
    </row>
    <row r="19" spans="1:7" ht="16.5">
      <c r="A19" s="96"/>
      <c r="B19" s="70"/>
      <c r="C19" s="70"/>
      <c r="D19" s="70"/>
      <c r="F19" s="20"/>
      <c r="G19" s="24"/>
    </row>
    <row r="20" spans="1:7" ht="16.5">
      <c r="A20" s="96"/>
      <c r="B20" s="70"/>
      <c r="C20" s="70"/>
      <c r="D20" s="70"/>
      <c r="F20" s="20"/>
      <c r="G20" s="24"/>
    </row>
    <row r="21" spans="1:7" ht="16.5">
      <c r="A21" s="96"/>
      <c r="B21" s="70"/>
      <c r="C21" s="70"/>
      <c r="D21" s="70"/>
      <c r="F21" s="20"/>
      <c r="G21" s="24"/>
    </row>
    <row r="22" spans="1:7" ht="16.5">
      <c r="A22" s="96"/>
      <c r="B22" s="70"/>
      <c r="C22" s="70"/>
      <c r="D22" s="70"/>
      <c r="E22" s="1049" t="s">
        <v>650</v>
      </c>
      <c r="F22" s="1049"/>
      <c r="G22" s="24"/>
    </row>
    <row r="23" spans="1:7" ht="16.5">
      <c r="A23" s="96"/>
      <c r="B23" s="70"/>
      <c r="C23" s="70"/>
      <c r="D23" s="70"/>
      <c r="E23" s="1050" t="s">
        <v>811</v>
      </c>
      <c r="F23" s="1050"/>
      <c r="G23" s="24"/>
    </row>
  </sheetData>
  <mergeCells count="10">
    <mergeCell ref="A1:F1"/>
    <mergeCell ref="A3:F3"/>
    <mergeCell ref="A4:F4"/>
    <mergeCell ref="A5:F5"/>
    <mergeCell ref="E23:F23"/>
    <mergeCell ref="A6:G6"/>
    <mergeCell ref="E15:F15"/>
    <mergeCell ref="E17:F17"/>
    <mergeCell ref="E18:F18"/>
    <mergeCell ref="E22:F22"/>
  </mergeCells>
  <printOptions horizontalCentered="1"/>
  <pageMargins left="1" right="1" top="0.43307086614173201" bottom="0.23622047244094499" header="0.31496062992126" footer="0.31496062992126"/>
  <pageSetup paperSize="9" scale="85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W32"/>
  <sheetViews>
    <sheetView topLeftCell="A7" workbookViewId="0">
      <selection activeCell="A6" sqref="A1:XFD1048576"/>
    </sheetView>
  </sheetViews>
  <sheetFormatPr defaultRowHeight="15"/>
  <cols>
    <col min="1" max="1" width="3.7109375" customWidth="1"/>
    <col min="2" max="2" width="11.42578125" customWidth="1"/>
    <col min="3" max="3" width="15.140625" customWidth="1"/>
    <col min="4" max="4" width="13" customWidth="1"/>
    <col min="5" max="5" width="12" customWidth="1"/>
    <col min="6" max="6" width="14.140625" customWidth="1"/>
    <col min="7" max="7" width="14.7109375" customWidth="1"/>
    <col min="8" max="8" width="13.85546875" customWidth="1"/>
    <col min="9" max="9" width="12.5703125" customWidth="1"/>
    <col min="10" max="10" width="12.42578125" customWidth="1"/>
    <col min="11" max="11" width="13.42578125" customWidth="1"/>
    <col min="12" max="12" width="12.5703125" customWidth="1"/>
    <col min="13" max="13" width="13.85546875" customWidth="1"/>
    <col min="14" max="15" width="14.28515625" customWidth="1"/>
    <col min="17" max="17" width="11.5703125" bestFit="1" customWidth="1"/>
    <col min="18" max="20" width="10.5703125" bestFit="1" customWidth="1"/>
    <col min="21" max="22" width="11.5703125" bestFit="1" customWidth="1"/>
  </cols>
  <sheetData>
    <row r="1" spans="1:15" ht="35.25" customHeight="1">
      <c r="A1" s="1130" t="s">
        <v>199</v>
      </c>
      <c r="B1" s="1130"/>
      <c r="C1" s="1130"/>
      <c r="D1" s="1130"/>
      <c r="E1" s="1130"/>
      <c r="F1" s="1130"/>
      <c r="G1" s="1130"/>
      <c r="H1" s="1130"/>
      <c r="I1" s="1130"/>
      <c r="J1" s="1130"/>
      <c r="K1" s="1130"/>
      <c r="L1" s="1130"/>
      <c r="M1" s="1130"/>
      <c r="N1" s="1130"/>
    </row>
    <row r="2" spans="1:15">
      <c r="A2" s="213"/>
    </row>
    <row r="3" spans="1:15" ht="15.75">
      <c r="A3" s="1133" t="s">
        <v>820</v>
      </c>
      <c r="B3" s="1133"/>
      <c r="C3" s="1133"/>
      <c r="D3" s="1133"/>
      <c r="E3" s="1133"/>
      <c r="F3" s="1133"/>
      <c r="G3" s="1133"/>
      <c r="H3" s="1133"/>
      <c r="I3" s="1133"/>
      <c r="J3" s="1133"/>
      <c r="K3" s="1133"/>
      <c r="L3" s="1133"/>
      <c r="M3" s="1133"/>
      <c r="N3" s="1133"/>
      <c r="O3" s="97"/>
    </row>
    <row r="4" spans="1:15" ht="15.75">
      <c r="A4" s="1133" t="s">
        <v>657</v>
      </c>
      <c r="B4" s="1133"/>
      <c r="C4" s="1133"/>
      <c r="D4" s="1133"/>
      <c r="E4" s="1133"/>
      <c r="F4" s="1133"/>
      <c r="G4" s="1133"/>
      <c r="H4" s="1133"/>
      <c r="I4" s="1133"/>
      <c r="J4" s="1133"/>
      <c r="K4" s="1133"/>
      <c r="L4" s="1133"/>
      <c r="M4" s="1133"/>
      <c r="N4" s="1133"/>
      <c r="O4" s="97"/>
    </row>
    <row r="5" spans="1:15">
      <c r="A5" s="213"/>
      <c r="H5" s="98"/>
      <c r="N5" s="98"/>
      <c r="O5" s="98"/>
    </row>
    <row r="6" spans="1:15">
      <c r="A6" s="1084" t="s">
        <v>11</v>
      </c>
      <c r="B6" s="1084" t="s">
        <v>12</v>
      </c>
      <c r="C6" s="1086" t="s">
        <v>121</v>
      </c>
      <c r="D6" s="1087"/>
      <c r="E6" s="1087"/>
      <c r="F6" s="1087"/>
      <c r="G6" s="1135"/>
      <c r="H6" s="1084" t="s">
        <v>17</v>
      </c>
      <c r="I6" s="1136" t="s">
        <v>122</v>
      </c>
      <c r="J6" s="1137"/>
      <c r="K6" s="1137"/>
      <c r="L6" s="1137"/>
      <c r="M6" s="1138"/>
      <c r="N6" s="1084" t="s">
        <v>17</v>
      </c>
      <c r="O6" s="99"/>
    </row>
    <row r="7" spans="1:15">
      <c r="A7" s="1085"/>
      <c r="B7" s="1085"/>
      <c r="C7" s="100" t="s">
        <v>123</v>
      </c>
      <c r="D7" s="100" t="s">
        <v>124</v>
      </c>
      <c r="E7" s="100" t="s">
        <v>125</v>
      </c>
      <c r="F7" s="100" t="s">
        <v>127</v>
      </c>
      <c r="G7" s="101" t="s">
        <v>126</v>
      </c>
      <c r="H7" s="1085"/>
      <c r="I7" s="100" t="s">
        <v>123</v>
      </c>
      <c r="J7" s="100" t="s">
        <v>124</v>
      </c>
      <c r="K7" s="100" t="s">
        <v>125</v>
      </c>
      <c r="L7" s="100" t="s">
        <v>127</v>
      </c>
      <c r="M7" s="101" t="s">
        <v>126</v>
      </c>
      <c r="N7" s="1085"/>
      <c r="O7" s="99"/>
    </row>
    <row r="8" spans="1:15">
      <c r="A8" s="102" t="s">
        <v>128</v>
      </c>
      <c r="B8" s="102" t="s">
        <v>129</v>
      </c>
      <c r="C8" s="102" t="s">
        <v>130</v>
      </c>
      <c r="D8" s="102" t="s">
        <v>131</v>
      </c>
      <c r="E8" s="102" t="s">
        <v>132</v>
      </c>
      <c r="F8" s="102" t="s">
        <v>133</v>
      </c>
      <c r="G8" s="102" t="s">
        <v>134</v>
      </c>
      <c r="H8" s="102" t="s">
        <v>135</v>
      </c>
      <c r="I8" s="102" t="s">
        <v>136</v>
      </c>
      <c r="J8" s="102" t="s">
        <v>137</v>
      </c>
      <c r="K8" s="102" t="s">
        <v>138</v>
      </c>
      <c r="L8" s="102" t="s">
        <v>139</v>
      </c>
      <c r="M8" s="102" t="s">
        <v>140</v>
      </c>
      <c r="N8" s="102" t="s">
        <v>141</v>
      </c>
      <c r="O8" s="103"/>
    </row>
    <row r="9" spans="1:15">
      <c r="A9" s="186"/>
      <c r="B9" s="104"/>
      <c r="C9" s="104"/>
      <c r="D9" s="104"/>
      <c r="E9" s="104"/>
      <c r="F9" s="104"/>
      <c r="G9" s="104"/>
      <c r="H9" s="105"/>
      <c r="I9" s="104"/>
      <c r="J9" s="104"/>
      <c r="K9" s="104"/>
      <c r="L9" s="104"/>
      <c r="M9" s="104"/>
      <c r="N9" s="105"/>
      <c r="O9" s="106"/>
    </row>
    <row r="10" spans="1:15" ht="18" customHeight="1">
      <c r="A10" s="219" t="s">
        <v>128</v>
      </c>
      <c r="B10" s="107" t="s">
        <v>18</v>
      </c>
      <c r="C10" s="108">
        <f>+'[4]all-penerimaan-2015'!D13</f>
        <v>0</v>
      </c>
      <c r="D10" s="108">
        <f>+'[4]all-penerimaan-2015'!E13</f>
        <v>0</v>
      </c>
      <c r="E10" s="108">
        <f>+'[4]all-penerimaan-2015'!F13</f>
        <v>0</v>
      </c>
      <c r="F10" s="108">
        <f>+'[4]all-penerimaan-2015'!G13</f>
        <v>0</v>
      </c>
      <c r="G10" s="108">
        <f>+'[4]all-penerimaan-2015'!H13</f>
        <v>0</v>
      </c>
      <c r="H10" s="109">
        <f>+SUM(C10:F10)</f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9">
        <f>+SUM(I10:L10)</f>
        <v>0</v>
      </c>
      <c r="O10" s="110"/>
    </row>
    <row r="11" spans="1:15" ht="18" customHeight="1">
      <c r="A11" s="219" t="s">
        <v>129</v>
      </c>
      <c r="B11" s="107" t="s">
        <v>19</v>
      </c>
      <c r="C11" s="108">
        <v>0</v>
      </c>
      <c r="D11" s="108">
        <v>0</v>
      </c>
      <c r="E11" s="108">
        <v>0</v>
      </c>
      <c r="F11" s="108">
        <f>+'[4]all-penerimaan-2015'!G29</f>
        <v>0</v>
      </c>
      <c r="G11" s="108">
        <v>0</v>
      </c>
      <c r="H11" s="109">
        <f t="shared" ref="H11:H21" si="0">SUM(C11:G11)</f>
        <v>0</v>
      </c>
      <c r="I11" s="108">
        <v>0</v>
      </c>
      <c r="J11" s="108">
        <f>+'[4]all-penerimaan-2015'!M29</f>
        <v>0</v>
      </c>
      <c r="K11" s="108">
        <f>+'[4]all-penerimaan-2015'!N29</f>
        <v>0</v>
      </c>
      <c r="L11" s="108">
        <f>+'[4]all-penerimaan-2015'!O29</f>
        <v>0</v>
      </c>
      <c r="M11" s="108">
        <f>+'[4]all-penerimaan-2015'!P29</f>
        <v>0</v>
      </c>
      <c r="N11" s="109">
        <f t="shared" ref="N11:N21" si="1">SUM(I11:M11)</f>
        <v>0</v>
      </c>
      <c r="O11" s="110"/>
    </row>
    <row r="12" spans="1:15" ht="18" customHeight="1">
      <c r="A12" s="219" t="s">
        <v>130</v>
      </c>
      <c r="B12" s="107" t="s">
        <v>20</v>
      </c>
      <c r="C12" s="108">
        <v>0</v>
      </c>
      <c r="D12" s="108">
        <v>273818</v>
      </c>
      <c r="E12" s="108">
        <v>347510</v>
      </c>
      <c r="F12" s="108">
        <v>0</v>
      </c>
      <c r="G12" s="108">
        <v>2215454</v>
      </c>
      <c r="H12" s="109">
        <f t="shared" si="0"/>
        <v>2836782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9">
        <f t="shared" si="1"/>
        <v>0</v>
      </c>
      <c r="O12" s="110"/>
    </row>
    <row r="13" spans="1:15" ht="18" customHeight="1">
      <c r="A13" s="219" t="s">
        <v>131</v>
      </c>
      <c r="B13" s="107" t="s">
        <v>21</v>
      </c>
      <c r="C13" s="108">
        <v>0</v>
      </c>
      <c r="D13" s="108">
        <v>796788</v>
      </c>
      <c r="E13" s="108">
        <v>309220</v>
      </c>
      <c r="F13" s="108">
        <v>5000000</v>
      </c>
      <c r="G13" s="108">
        <v>6517833</v>
      </c>
      <c r="H13" s="109">
        <f t="shared" si="0"/>
        <v>12623841</v>
      </c>
      <c r="I13" s="108">
        <v>0</v>
      </c>
      <c r="J13" s="108">
        <v>1070606</v>
      </c>
      <c r="K13" s="108">
        <v>656730</v>
      </c>
      <c r="L13" s="108">
        <v>5000000</v>
      </c>
      <c r="M13" s="108">
        <v>8733287</v>
      </c>
      <c r="N13" s="109">
        <f t="shared" si="1"/>
        <v>15460623</v>
      </c>
      <c r="O13" s="110"/>
    </row>
    <row r="14" spans="1:15" ht="18" customHeight="1">
      <c r="A14" s="219" t="s">
        <v>132</v>
      </c>
      <c r="B14" s="107" t="s">
        <v>22</v>
      </c>
      <c r="C14" s="108">
        <v>1780000</v>
      </c>
      <c r="D14" s="108">
        <v>188045</v>
      </c>
      <c r="E14" s="108">
        <v>235877</v>
      </c>
      <c r="F14" s="108">
        <f>+'[4]all-penerimaan-2015'!G108</f>
        <v>0</v>
      </c>
      <c r="G14" s="108">
        <v>2206818</v>
      </c>
      <c r="H14" s="109">
        <f t="shared" si="0"/>
        <v>4410740</v>
      </c>
      <c r="I14" s="108">
        <v>0</v>
      </c>
      <c r="J14" s="108">
        <f>+'[4]all-penerimaan-2015'!M108</f>
        <v>0</v>
      </c>
      <c r="K14" s="108">
        <v>0</v>
      </c>
      <c r="L14" s="108">
        <f>+'[4]all-penerimaan-2015'!O108</f>
        <v>0</v>
      </c>
      <c r="M14" s="108">
        <f>+'[4]all-penerimaan-2015'!P108</f>
        <v>0</v>
      </c>
      <c r="N14" s="109">
        <f t="shared" si="1"/>
        <v>0</v>
      </c>
      <c r="O14" s="110"/>
    </row>
    <row r="15" spans="1:15" ht="18" customHeight="1">
      <c r="A15" s="219" t="s">
        <v>133</v>
      </c>
      <c r="B15" s="107" t="s">
        <v>23</v>
      </c>
      <c r="C15" s="108">
        <v>0</v>
      </c>
      <c r="D15" s="108">
        <v>0</v>
      </c>
      <c r="E15" s="108">
        <v>896891</v>
      </c>
      <c r="F15" s="108">
        <f>+'[4]all-penerimaan-2015'!G136</f>
        <v>0</v>
      </c>
      <c r="G15" s="108">
        <v>4484455</v>
      </c>
      <c r="H15" s="109">
        <f t="shared" si="0"/>
        <v>5381346</v>
      </c>
      <c r="I15" s="108">
        <v>1780000</v>
      </c>
      <c r="J15" s="108">
        <v>188045</v>
      </c>
      <c r="K15" s="108">
        <v>235877</v>
      </c>
      <c r="L15" s="108">
        <v>0</v>
      </c>
      <c r="M15" s="108">
        <v>2206818</v>
      </c>
      <c r="N15" s="109">
        <f t="shared" si="1"/>
        <v>4410740</v>
      </c>
      <c r="O15" s="110"/>
    </row>
    <row r="16" spans="1:15" ht="18" customHeight="1">
      <c r="A16" s="219" t="s">
        <v>142</v>
      </c>
      <c r="B16" s="111" t="s">
        <v>24</v>
      </c>
      <c r="C16" s="108">
        <v>0</v>
      </c>
      <c r="D16" s="108">
        <v>69068</v>
      </c>
      <c r="E16" s="108">
        <v>534885</v>
      </c>
      <c r="F16" s="108">
        <f>+'[4]all-penerimaan-2015'!G164</f>
        <v>0</v>
      </c>
      <c r="G16" s="108">
        <v>1477275</v>
      </c>
      <c r="H16" s="109">
        <f t="shared" si="0"/>
        <v>2081228</v>
      </c>
      <c r="I16" s="108">
        <v>0</v>
      </c>
      <c r="J16" s="108">
        <v>69068</v>
      </c>
      <c r="K16" s="108">
        <v>1431776</v>
      </c>
      <c r="L16" s="108">
        <f>+'[4]all-penerimaan-2015'!O164</f>
        <v>0</v>
      </c>
      <c r="M16" s="108">
        <v>5961730</v>
      </c>
      <c r="N16" s="109">
        <f t="shared" si="1"/>
        <v>7462574</v>
      </c>
      <c r="O16" s="110"/>
    </row>
    <row r="17" spans="1:23" ht="18" customHeight="1">
      <c r="A17" s="219" t="s">
        <v>134</v>
      </c>
      <c r="B17" s="111" t="s">
        <v>25</v>
      </c>
      <c r="C17" s="108">
        <v>2455000</v>
      </c>
      <c r="D17" s="108">
        <v>81818</v>
      </c>
      <c r="E17" s="108">
        <v>1971454</v>
      </c>
      <c r="F17" s="108">
        <f>+'[4]all-penerimaan-2015'!G186</f>
        <v>0</v>
      </c>
      <c r="G17" s="108">
        <v>4075001</v>
      </c>
      <c r="H17" s="109">
        <f t="shared" si="0"/>
        <v>8583273</v>
      </c>
      <c r="I17" s="108">
        <v>2455000</v>
      </c>
      <c r="J17" s="108">
        <v>81818</v>
      </c>
      <c r="K17" s="108">
        <v>1971454</v>
      </c>
      <c r="L17" s="108">
        <f>+'[4]all-penerimaan-2015'!O186</f>
        <v>0</v>
      </c>
      <c r="M17" s="108">
        <v>4075001</v>
      </c>
      <c r="N17" s="109">
        <f t="shared" si="1"/>
        <v>8583273</v>
      </c>
      <c r="O17" s="110"/>
    </row>
    <row r="18" spans="1:23" ht="18" customHeight="1">
      <c r="A18" s="219" t="s">
        <v>135</v>
      </c>
      <c r="B18" s="111" t="s">
        <v>26</v>
      </c>
      <c r="C18" s="108">
        <v>175000</v>
      </c>
      <c r="D18" s="108">
        <v>51273</v>
      </c>
      <c r="E18" s="108">
        <v>1072726</v>
      </c>
      <c r="F18" s="108">
        <v>0</v>
      </c>
      <c r="G18" s="108">
        <v>1627271</v>
      </c>
      <c r="H18" s="109">
        <f t="shared" si="0"/>
        <v>2926270</v>
      </c>
      <c r="I18" s="108">
        <v>175000</v>
      </c>
      <c r="J18" s="108">
        <v>51273</v>
      </c>
      <c r="K18" s="108">
        <v>1072726</v>
      </c>
      <c r="L18" s="108">
        <f>+'[4]all-penerimaan-2015'!O224</f>
        <v>0</v>
      </c>
      <c r="M18" s="108">
        <v>1627271</v>
      </c>
      <c r="N18" s="109">
        <f t="shared" si="1"/>
        <v>2926270</v>
      </c>
      <c r="O18" s="110"/>
    </row>
    <row r="19" spans="1:23" ht="18" customHeight="1">
      <c r="A19" s="219" t="s">
        <v>136</v>
      </c>
      <c r="B19" s="111" t="s">
        <v>27</v>
      </c>
      <c r="C19" s="108">
        <v>1450000</v>
      </c>
      <c r="D19" s="108">
        <v>419950</v>
      </c>
      <c r="E19" s="108">
        <v>2312761</v>
      </c>
      <c r="F19" s="108">
        <f>+'[4]all-penerimaan-2015'!G256</f>
        <v>0</v>
      </c>
      <c r="G19" s="108">
        <v>12706207</v>
      </c>
      <c r="H19" s="109">
        <f t="shared" si="0"/>
        <v>16888918</v>
      </c>
      <c r="I19" s="108">
        <v>1450000</v>
      </c>
      <c r="J19" s="108">
        <v>419950</v>
      </c>
      <c r="K19" s="108">
        <v>2312761</v>
      </c>
      <c r="L19" s="108">
        <v>0</v>
      </c>
      <c r="M19" s="108">
        <v>12706207</v>
      </c>
      <c r="N19" s="109">
        <f t="shared" si="1"/>
        <v>16888918</v>
      </c>
      <c r="O19" s="110"/>
    </row>
    <row r="20" spans="1:23" ht="18" customHeight="1">
      <c r="A20" s="219" t="s">
        <v>137</v>
      </c>
      <c r="B20" s="111" t="s">
        <v>28</v>
      </c>
      <c r="C20" s="108">
        <v>1673750</v>
      </c>
      <c r="D20" s="108">
        <v>486363</v>
      </c>
      <c r="E20" s="108">
        <v>1054544</v>
      </c>
      <c r="F20" s="108">
        <f>+'[4]all-penerimaan-2015'!G336</f>
        <v>0</v>
      </c>
      <c r="G20" s="108">
        <v>5272728</v>
      </c>
      <c r="H20" s="109">
        <f t="shared" si="0"/>
        <v>8487385</v>
      </c>
      <c r="I20" s="112">
        <v>1673750</v>
      </c>
      <c r="J20" s="112">
        <v>486363</v>
      </c>
      <c r="K20" s="112">
        <v>1054544</v>
      </c>
      <c r="L20" s="112">
        <f>+'[4]all-penerimaan-2015'!O336</f>
        <v>0</v>
      </c>
      <c r="M20" s="112">
        <v>5272728</v>
      </c>
      <c r="N20" s="109">
        <f t="shared" si="1"/>
        <v>8487385</v>
      </c>
      <c r="O20" s="110"/>
    </row>
    <row r="21" spans="1:23" ht="18" customHeight="1">
      <c r="A21" s="220" t="s">
        <v>138</v>
      </c>
      <c r="B21" s="113" t="s">
        <v>143</v>
      </c>
      <c r="C21" s="114">
        <v>6561250</v>
      </c>
      <c r="D21" s="114">
        <v>2831789</v>
      </c>
      <c r="E21" s="114">
        <v>2928423</v>
      </c>
      <c r="F21" s="114">
        <v>0</v>
      </c>
      <c r="G21" s="114">
        <v>24361468</v>
      </c>
      <c r="H21" s="109">
        <f t="shared" si="0"/>
        <v>36682930</v>
      </c>
      <c r="I21" s="115">
        <v>6561250</v>
      </c>
      <c r="J21" s="115">
        <v>2831789</v>
      </c>
      <c r="K21" s="115">
        <v>2928423</v>
      </c>
      <c r="L21" s="115">
        <v>0</v>
      </c>
      <c r="M21" s="115">
        <v>24361468</v>
      </c>
      <c r="N21" s="109">
        <f t="shared" si="1"/>
        <v>36682930</v>
      </c>
      <c r="O21" s="110"/>
      <c r="Q21" s="214"/>
      <c r="R21" s="214"/>
      <c r="S21" s="214"/>
      <c r="T21" s="214"/>
      <c r="U21" s="215"/>
      <c r="V21" s="216"/>
      <c r="W21" s="217"/>
    </row>
    <row r="22" spans="1:23" ht="18" customHeight="1">
      <c r="A22" s="100"/>
      <c r="B22" s="116" t="s">
        <v>17</v>
      </c>
      <c r="C22" s="117">
        <f t="shared" ref="C22:N22" si="2">+SUM(C10:C21)</f>
        <v>14095000</v>
      </c>
      <c r="D22" s="117">
        <f t="shared" si="2"/>
        <v>5198912</v>
      </c>
      <c r="E22" s="117">
        <f t="shared" si="2"/>
        <v>11664291</v>
      </c>
      <c r="F22" s="117">
        <f t="shared" si="2"/>
        <v>5000000</v>
      </c>
      <c r="G22" s="117">
        <f t="shared" si="2"/>
        <v>64944510</v>
      </c>
      <c r="H22" s="117">
        <f t="shared" si="2"/>
        <v>100902713</v>
      </c>
      <c r="I22" s="117">
        <f t="shared" si="2"/>
        <v>14095000</v>
      </c>
      <c r="J22" s="117">
        <f t="shared" si="2"/>
        <v>5198912</v>
      </c>
      <c r="K22" s="117">
        <f t="shared" si="2"/>
        <v>11664291</v>
      </c>
      <c r="L22" s="117">
        <f t="shared" si="2"/>
        <v>5000000</v>
      </c>
      <c r="M22" s="117">
        <f t="shared" si="2"/>
        <v>64944510</v>
      </c>
      <c r="N22" s="117">
        <f t="shared" si="2"/>
        <v>100902713</v>
      </c>
      <c r="O22" s="118">
        <f>+H22-N22</f>
        <v>0</v>
      </c>
      <c r="Q22" s="6"/>
      <c r="R22" s="6"/>
      <c r="S22" s="6"/>
      <c r="T22" s="6"/>
      <c r="U22" s="6"/>
      <c r="V22" s="6"/>
    </row>
    <row r="23" spans="1:23">
      <c r="A23" s="213"/>
      <c r="H23" s="98"/>
      <c r="N23" s="98"/>
      <c r="O23" s="98"/>
    </row>
    <row r="24" spans="1:23">
      <c r="A24" s="213"/>
      <c r="H24" s="98"/>
      <c r="L24" s="1093" t="s">
        <v>821</v>
      </c>
      <c r="M24" s="1093"/>
      <c r="N24" s="1093"/>
      <c r="O24" s="119"/>
    </row>
    <row r="25" spans="1:23">
      <c r="A25" s="213"/>
      <c r="B25" s="1134" t="s">
        <v>194</v>
      </c>
      <c r="C25" s="1134"/>
      <c r="D25" s="1134"/>
      <c r="E25" s="345"/>
      <c r="F25" s="345"/>
      <c r="G25" s="345"/>
      <c r="H25" s="346"/>
      <c r="I25" s="345"/>
      <c r="J25" s="345"/>
      <c r="K25" s="347"/>
      <c r="L25" s="347"/>
      <c r="M25" s="347"/>
      <c r="N25" s="97"/>
      <c r="O25" s="121"/>
    </row>
    <row r="26" spans="1:23">
      <c r="A26" s="213"/>
      <c r="B26" s="1134" t="s">
        <v>195</v>
      </c>
      <c r="C26" s="1134"/>
      <c r="D26" s="1134"/>
      <c r="E26" s="345"/>
      <c r="F26" s="345"/>
      <c r="G26" s="345"/>
      <c r="H26" s="346"/>
      <c r="I26" s="345"/>
      <c r="J26" s="345"/>
      <c r="K26" s="345"/>
      <c r="L26" s="1134" t="s">
        <v>196</v>
      </c>
      <c r="M26" s="1134"/>
      <c r="N26" s="1134"/>
      <c r="O26" s="119"/>
    </row>
    <row r="27" spans="1:23">
      <c r="A27" s="213"/>
      <c r="B27" s="347"/>
      <c r="C27" s="347"/>
      <c r="D27" s="345"/>
      <c r="E27" s="345"/>
      <c r="F27" s="345"/>
      <c r="G27" s="345"/>
      <c r="H27" s="346"/>
      <c r="I27" s="345"/>
      <c r="J27" s="345"/>
      <c r="K27" s="347"/>
      <c r="L27" s="347"/>
      <c r="M27" s="347"/>
      <c r="N27" s="97"/>
      <c r="O27" s="121"/>
    </row>
    <row r="28" spans="1:23">
      <c r="A28" s="213"/>
      <c r="B28" s="347"/>
      <c r="C28" s="347"/>
      <c r="D28" s="345"/>
      <c r="E28" s="345"/>
      <c r="F28" s="345"/>
      <c r="G28" s="345"/>
      <c r="H28" s="346"/>
      <c r="I28" s="345"/>
      <c r="J28" s="345"/>
      <c r="K28" s="347"/>
      <c r="L28" s="347"/>
      <c r="M28" s="347"/>
      <c r="N28" s="97"/>
      <c r="O28" s="121"/>
    </row>
    <row r="29" spans="1:23">
      <c r="A29" s="213"/>
      <c r="B29" s="347"/>
      <c r="C29" s="347"/>
      <c r="D29" s="345"/>
      <c r="E29" s="345"/>
      <c r="F29" s="345"/>
      <c r="G29" s="345"/>
      <c r="H29" s="346"/>
      <c r="I29" s="345"/>
      <c r="J29" s="345"/>
      <c r="K29" s="347"/>
      <c r="L29" s="347"/>
      <c r="M29" s="347"/>
      <c r="N29" s="97"/>
      <c r="O29" s="121"/>
    </row>
    <row r="30" spans="1:23">
      <c r="A30" s="213"/>
      <c r="B30" s="1141" t="s">
        <v>650</v>
      </c>
      <c r="C30" s="1141"/>
      <c r="D30" s="1141"/>
      <c r="E30" s="348"/>
      <c r="F30" s="348"/>
      <c r="G30" s="348"/>
      <c r="H30" s="349"/>
      <c r="I30" s="348"/>
      <c r="J30" s="348"/>
      <c r="K30" s="345"/>
      <c r="L30" s="1142" t="s">
        <v>197</v>
      </c>
      <c r="M30" s="1142"/>
      <c r="N30" s="1142"/>
      <c r="O30" s="122"/>
    </row>
    <row r="31" spans="1:23">
      <c r="A31" s="213"/>
      <c r="B31" s="1139" t="s">
        <v>811</v>
      </c>
      <c r="C31" s="1139"/>
      <c r="D31" s="1139"/>
      <c r="E31" s="345"/>
      <c r="F31" s="345"/>
      <c r="G31" s="345"/>
      <c r="H31" s="346"/>
      <c r="I31" s="345"/>
      <c r="J31" s="345"/>
      <c r="K31" s="345"/>
      <c r="L31" s="1140" t="s">
        <v>198</v>
      </c>
      <c r="M31" s="1140"/>
      <c r="N31" s="1140"/>
      <c r="O31" s="123"/>
    </row>
    <row r="32" spans="1:23">
      <c r="A32" s="213"/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</row>
  </sheetData>
  <mergeCells count="17">
    <mergeCell ref="B31:D31"/>
    <mergeCell ref="L31:N31"/>
    <mergeCell ref="B26:D26"/>
    <mergeCell ref="L26:N26"/>
    <mergeCell ref="B30:D30"/>
    <mergeCell ref="L30:N30"/>
    <mergeCell ref="A1:N1"/>
    <mergeCell ref="A3:N3"/>
    <mergeCell ref="A4:N4"/>
    <mergeCell ref="L24:N24"/>
    <mergeCell ref="B25:D25"/>
    <mergeCell ref="A6:A7"/>
    <mergeCell ref="B6:B7"/>
    <mergeCell ref="C6:G6"/>
    <mergeCell ref="H6:H7"/>
    <mergeCell ref="I6:M6"/>
    <mergeCell ref="N6:N7"/>
  </mergeCells>
  <printOptions horizontalCentered="1"/>
  <pageMargins left="0" right="0" top="0.74803149606299202" bottom="0.74803149606299202" header="0.31496062992126" footer="0.31496062992126"/>
  <pageSetup paperSize="9" scale="81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5"/>
  <sheetViews>
    <sheetView topLeftCell="A7" workbookViewId="0">
      <selection activeCell="I26" sqref="I26"/>
    </sheetView>
  </sheetViews>
  <sheetFormatPr defaultRowHeight="15"/>
  <cols>
    <col min="1" max="1" width="4.140625" style="760" customWidth="1"/>
    <col min="2" max="2" width="27.42578125" bestFit="1" customWidth="1"/>
    <col min="3" max="3" width="58" customWidth="1"/>
    <col min="4" max="4" width="16.28515625" customWidth="1"/>
    <col min="5" max="5" width="16.42578125" customWidth="1"/>
    <col min="6" max="6" width="16" customWidth="1"/>
    <col min="7" max="7" width="17.85546875" customWidth="1"/>
    <col min="9" max="9" width="11.5703125" bestFit="1" customWidth="1"/>
    <col min="12" max="12" width="12.85546875" customWidth="1"/>
    <col min="14" max="14" width="11.5703125" bestFit="1" customWidth="1"/>
  </cols>
  <sheetData>
    <row r="1" spans="1:14" ht="41.25" customHeight="1">
      <c r="A1" s="1095" t="s">
        <v>171</v>
      </c>
      <c r="B1" s="1095"/>
      <c r="C1" s="1095"/>
      <c r="D1" s="1095"/>
      <c r="E1" s="1095"/>
      <c r="F1" s="1095"/>
      <c r="G1" s="1095"/>
      <c r="H1" s="36"/>
      <c r="I1" s="36"/>
      <c r="J1" s="36"/>
    </row>
    <row r="2" spans="1:14">
      <c r="A2" s="174"/>
      <c r="B2" s="12"/>
      <c r="C2" s="12"/>
    </row>
    <row r="3" spans="1:14" ht="18.75">
      <c r="A3" s="1108" t="s">
        <v>165</v>
      </c>
      <c r="B3" s="1108"/>
      <c r="C3" s="1108"/>
      <c r="D3" s="1108"/>
      <c r="E3" s="1108"/>
      <c r="F3" s="1108"/>
      <c r="G3" s="1108"/>
      <c r="H3" s="37"/>
      <c r="I3" s="37"/>
      <c r="J3" s="37"/>
    </row>
    <row r="4" spans="1:14" ht="18.75">
      <c r="A4" s="1108" t="s">
        <v>648</v>
      </c>
      <c r="B4" s="1108"/>
      <c r="C4" s="1108"/>
      <c r="D4" s="1108"/>
      <c r="E4" s="1108"/>
      <c r="F4" s="1108"/>
      <c r="G4" s="1108"/>
      <c r="H4" s="37"/>
      <c r="I4" s="37"/>
      <c r="J4" s="37"/>
    </row>
    <row r="5" spans="1:14" ht="18.75">
      <c r="A5" s="1107" t="s">
        <v>822</v>
      </c>
      <c r="B5" s="1107"/>
      <c r="C5" s="1107"/>
      <c r="D5" s="1107"/>
      <c r="E5" s="1107"/>
      <c r="F5" s="1107"/>
      <c r="G5" s="1107"/>
    </row>
    <row r="6" spans="1:14">
      <c r="A6" s="1021"/>
      <c r="B6" s="24"/>
      <c r="C6" s="24"/>
      <c r="D6" s="24"/>
      <c r="E6" s="24"/>
      <c r="F6" s="24"/>
      <c r="G6" s="24"/>
    </row>
    <row r="7" spans="1:14" s="10" customFormat="1" ht="30" customHeight="1">
      <c r="A7" s="1110" t="s">
        <v>11</v>
      </c>
      <c r="B7" s="1112" t="s">
        <v>200</v>
      </c>
      <c r="C7" s="1110" t="s">
        <v>47</v>
      </c>
      <c r="D7" s="1019" t="s">
        <v>201</v>
      </c>
      <c r="E7" s="1019" t="s">
        <v>202</v>
      </c>
      <c r="F7" s="1019" t="s">
        <v>41</v>
      </c>
      <c r="G7" s="1020" t="s">
        <v>30</v>
      </c>
    </row>
    <row r="8" spans="1:14">
      <c r="A8" s="1119"/>
      <c r="B8" s="1115"/>
      <c r="C8" s="1119"/>
      <c r="D8" s="178" t="s">
        <v>150</v>
      </c>
      <c r="E8" s="178" t="s">
        <v>150</v>
      </c>
      <c r="F8" s="178" t="s">
        <v>150</v>
      </c>
      <c r="G8" s="178" t="s">
        <v>150</v>
      </c>
    </row>
    <row r="9" spans="1:14">
      <c r="A9" s="13"/>
      <c r="B9" s="14"/>
      <c r="C9" s="14"/>
      <c r="D9" s="14"/>
      <c r="E9" s="14"/>
      <c r="F9" s="14"/>
      <c r="G9" s="14"/>
    </row>
    <row r="10" spans="1:14" ht="15.75">
      <c r="A10" s="13">
        <v>1</v>
      </c>
      <c r="B10" s="125" t="s">
        <v>203</v>
      </c>
      <c r="C10" s="22" t="s">
        <v>823</v>
      </c>
      <c r="D10" s="15"/>
      <c r="E10" s="452">
        <v>337801</v>
      </c>
      <c r="F10" s="15"/>
      <c r="G10" s="15">
        <f>+E10</f>
        <v>337801</v>
      </c>
      <c r="I10" s="6">
        <f>SUM(E10:E16)</f>
        <v>13433539</v>
      </c>
      <c r="K10" t="s">
        <v>680</v>
      </c>
      <c r="L10" s="6">
        <f>SUM(E10:E16)</f>
        <v>13433539</v>
      </c>
      <c r="N10" s="441">
        <v>13433539</v>
      </c>
    </row>
    <row r="11" spans="1:14" ht="15.75">
      <c r="A11" s="13">
        <v>2</v>
      </c>
      <c r="B11" s="125" t="s">
        <v>203</v>
      </c>
      <c r="C11" s="22" t="s">
        <v>824</v>
      </c>
      <c r="D11" s="15"/>
      <c r="E11" s="452">
        <v>859850</v>
      </c>
      <c r="F11" s="15"/>
      <c r="G11" s="15">
        <f t="shared" ref="G11:G22" si="0">+E11</f>
        <v>859850</v>
      </c>
      <c r="K11" t="s">
        <v>681</v>
      </c>
      <c r="L11" s="6">
        <f>E18+E19</f>
        <v>949549</v>
      </c>
    </row>
    <row r="12" spans="1:14" ht="15.75">
      <c r="A12" s="13">
        <v>3</v>
      </c>
      <c r="B12" s="125" t="s">
        <v>203</v>
      </c>
      <c r="C12" s="22" t="s">
        <v>825</v>
      </c>
      <c r="D12" s="15"/>
      <c r="E12" s="452">
        <v>882350</v>
      </c>
      <c r="F12" s="15"/>
      <c r="G12" s="15">
        <f t="shared" si="0"/>
        <v>882350</v>
      </c>
      <c r="K12" t="s">
        <v>682</v>
      </c>
      <c r="L12" s="6">
        <f>+G17</f>
        <v>83145</v>
      </c>
    </row>
    <row r="13" spans="1:14" ht="15.75">
      <c r="A13" s="13">
        <v>4</v>
      </c>
      <c r="B13" s="125" t="s">
        <v>890</v>
      </c>
      <c r="C13" s="22" t="s">
        <v>826</v>
      </c>
      <c r="D13" s="15"/>
      <c r="E13" s="452">
        <v>8637672</v>
      </c>
      <c r="F13" s="15"/>
      <c r="G13" s="15">
        <f t="shared" si="0"/>
        <v>8637672</v>
      </c>
      <c r="K13" t="s">
        <v>683</v>
      </c>
      <c r="L13" s="6">
        <f>+G20</f>
        <v>2769500</v>
      </c>
    </row>
    <row r="14" spans="1:14" ht="15.75">
      <c r="A14" s="13">
        <v>5</v>
      </c>
      <c r="B14" s="125" t="s">
        <v>203</v>
      </c>
      <c r="C14" s="22" t="s">
        <v>891</v>
      </c>
      <c r="D14" s="15"/>
      <c r="E14" s="452">
        <v>838132</v>
      </c>
      <c r="F14" s="15"/>
      <c r="G14" s="15">
        <f t="shared" si="0"/>
        <v>838132</v>
      </c>
      <c r="L14" s="6"/>
    </row>
    <row r="15" spans="1:14" ht="15.75">
      <c r="A15" s="13">
        <v>6</v>
      </c>
      <c r="B15" s="125" t="s">
        <v>203</v>
      </c>
      <c r="C15" s="22" t="s">
        <v>892</v>
      </c>
      <c r="D15" s="15"/>
      <c r="E15" s="452">
        <v>411424</v>
      </c>
      <c r="F15" s="15"/>
      <c r="G15" s="15">
        <f t="shared" si="0"/>
        <v>411424</v>
      </c>
      <c r="L15" s="6"/>
    </row>
    <row r="16" spans="1:14" ht="15.75">
      <c r="A16" s="13">
        <v>7</v>
      </c>
      <c r="B16" s="125" t="s">
        <v>893</v>
      </c>
      <c r="C16" s="22" t="s">
        <v>894</v>
      </c>
      <c r="D16" s="15"/>
      <c r="E16" s="452">
        <v>1466310</v>
      </c>
      <c r="F16" s="15"/>
      <c r="G16" s="15">
        <f t="shared" si="0"/>
        <v>1466310</v>
      </c>
      <c r="L16" s="6"/>
    </row>
    <row r="17" spans="1:12">
      <c r="A17" s="13">
        <v>8</v>
      </c>
      <c r="B17" s="124" t="s">
        <v>237</v>
      </c>
      <c r="C17" s="14" t="s">
        <v>827</v>
      </c>
      <c r="D17" s="15"/>
      <c r="E17" s="452">
        <v>83145</v>
      </c>
      <c r="F17" s="15"/>
      <c r="G17" s="15">
        <f t="shared" si="0"/>
        <v>83145</v>
      </c>
    </row>
    <row r="18" spans="1:12">
      <c r="A18" s="13">
        <v>9</v>
      </c>
      <c r="B18" s="124" t="s">
        <v>204</v>
      </c>
      <c r="C18" s="14" t="s">
        <v>828</v>
      </c>
      <c r="D18" s="15"/>
      <c r="E18" s="452">
        <f>60993+514554</f>
        <v>575547</v>
      </c>
      <c r="F18" s="15"/>
      <c r="G18" s="15">
        <f t="shared" si="0"/>
        <v>575547</v>
      </c>
      <c r="L18" s="6">
        <f>+L13+L12+L11+L10</f>
        <v>17235733</v>
      </c>
    </row>
    <row r="19" spans="1:12">
      <c r="A19" s="13">
        <v>10</v>
      </c>
      <c r="B19" s="124" t="s">
        <v>204</v>
      </c>
      <c r="C19" s="14" t="s">
        <v>895</v>
      </c>
      <c r="D19" s="15"/>
      <c r="E19" s="452">
        <v>374002</v>
      </c>
      <c r="F19" s="15"/>
      <c r="G19" s="15">
        <f t="shared" si="0"/>
        <v>374002</v>
      </c>
      <c r="L19" s="6"/>
    </row>
    <row r="20" spans="1:12">
      <c r="A20" s="13">
        <v>11</v>
      </c>
      <c r="B20" s="124" t="s">
        <v>387</v>
      </c>
      <c r="C20" s="14" t="s">
        <v>829</v>
      </c>
      <c r="D20" s="15"/>
      <c r="E20" s="452">
        <v>2769500</v>
      </c>
      <c r="F20" s="15"/>
      <c r="G20" s="15">
        <f t="shared" si="0"/>
        <v>2769500</v>
      </c>
    </row>
    <row r="21" spans="1:12">
      <c r="A21" s="13">
        <v>12</v>
      </c>
      <c r="B21" s="14" t="s">
        <v>236</v>
      </c>
      <c r="C21" s="14" t="s">
        <v>830</v>
      </c>
      <c r="D21" s="15">
        <v>207830810</v>
      </c>
      <c r="E21" s="452"/>
      <c r="F21" s="15"/>
      <c r="G21" s="15">
        <f t="shared" si="0"/>
        <v>0</v>
      </c>
    </row>
    <row r="22" spans="1:12">
      <c r="A22" s="13">
        <v>13</v>
      </c>
      <c r="B22" s="14" t="s">
        <v>236</v>
      </c>
      <c r="C22" s="14" t="s">
        <v>831</v>
      </c>
      <c r="D22" s="15">
        <v>218697056</v>
      </c>
      <c r="E22" s="15"/>
      <c r="F22" s="15"/>
      <c r="G22" s="15">
        <f t="shared" si="0"/>
        <v>0</v>
      </c>
    </row>
    <row r="23" spans="1:12">
      <c r="A23" s="13"/>
      <c r="B23" s="14"/>
      <c r="C23" s="14"/>
      <c r="D23" s="15"/>
      <c r="E23" s="15"/>
      <c r="F23" s="15"/>
      <c r="G23" s="15">
        <f>+D23+E23+F23</f>
        <v>0</v>
      </c>
    </row>
    <row r="24" spans="1:12" ht="15.75" thickBot="1">
      <c r="A24" s="171"/>
      <c r="B24" s="171" t="s">
        <v>17</v>
      </c>
      <c r="C24" s="171"/>
      <c r="D24" s="172">
        <f>+SUM(D10:D23)</f>
        <v>426527866</v>
      </c>
      <c r="E24" s="172">
        <f>+SUM(E10:E23)</f>
        <v>17235733</v>
      </c>
      <c r="F24" s="172">
        <f>+SUM(F10:F23)</f>
        <v>0</v>
      </c>
      <c r="G24" s="172">
        <f>+D24+E24</f>
        <v>443763599</v>
      </c>
    </row>
    <row r="25" spans="1:12" ht="15.75" thickTop="1">
      <c r="A25" s="1021"/>
      <c r="B25" s="24"/>
      <c r="C25" s="24"/>
      <c r="D25" s="24"/>
      <c r="E25" s="24"/>
      <c r="F25" s="24"/>
      <c r="G25" s="24"/>
    </row>
    <row r="26" spans="1:12">
      <c r="A26" s="1021"/>
      <c r="B26" s="24"/>
      <c r="C26" s="24"/>
      <c r="D26" s="24"/>
      <c r="E26" s="24"/>
      <c r="F26" s="1018" t="s">
        <v>816</v>
      </c>
      <c r="G26" s="46"/>
    </row>
    <row r="27" spans="1:12">
      <c r="A27" s="1021"/>
      <c r="B27" s="24"/>
      <c r="C27" s="24"/>
      <c r="D27" s="24"/>
      <c r="E27" s="24"/>
      <c r="F27" s="1021"/>
      <c r="G27" s="20"/>
    </row>
    <row r="28" spans="1:12" ht="15.75">
      <c r="A28" s="1021"/>
      <c r="B28" s="24"/>
      <c r="C28" s="24"/>
      <c r="D28" s="24"/>
      <c r="E28" s="24"/>
      <c r="F28" s="1017" t="s">
        <v>649</v>
      </c>
      <c r="G28" s="47"/>
    </row>
    <row r="29" spans="1:12" ht="15.75">
      <c r="A29" s="1021"/>
      <c r="B29" s="24"/>
      <c r="C29" s="24"/>
      <c r="D29" s="24"/>
      <c r="E29" s="24"/>
      <c r="F29" s="1022" t="s">
        <v>10</v>
      </c>
      <c r="G29" s="48"/>
    </row>
    <row r="30" spans="1:12">
      <c r="A30" s="1021"/>
      <c r="B30" s="24"/>
      <c r="C30" s="24"/>
      <c r="D30" s="24"/>
      <c r="E30" s="24"/>
      <c r="F30" s="1021"/>
      <c r="G30" s="20"/>
    </row>
    <row r="31" spans="1:12">
      <c r="A31" s="1021"/>
      <c r="B31" s="24"/>
      <c r="C31" s="24"/>
      <c r="D31" s="24"/>
      <c r="E31" s="24"/>
      <c r="F31" s="1021"/>
      <c r="G31" s="20"/>
    </row>
    <row r="32" spans="1:12">
      <c r="A32" s="1021"/>
      <c r="B32" s="24"/>
      <c r="C32" s="24"/>
      <c r="D32" s="24"/>
      <c r="E32" s="24"/>
      <c r="F32" s="1021"/>
      <c r="G32" s="20"/>
    </row>
    <row r="33" spans="1:7">
      <c r="A33" s="1021"/>
      <c r="B33" s="24"/>
      <c r="C33" s="24"/>
      <c r="D33" s="24"/>
      <c r="E33" s="1143" t="s">
        <v>650</v>
      </c>
      <c r="F33" s="1143"/>
      <c r="G33" s="1143"/>
    </row>
    <row r="34" spans="1:7">
      <c r="A34" s="1021"/>
      <c r="B34" s="24"/>
      <c r="C34" s="24"/>
      <c r="D34" s="24"/>
      <c r="E34" s="1139" t="s">
        <v>811</v>
      </c>
      <c r="F34" s="1139"/>
      <c r="G34" s="1139"/>
    </row>
    <row r="35" spans="1:7">
      <c r="A35" s="1021"/>
      <c r="B35" s="24"/>
      <c r="C35" s="24"/>
      <c r="D35" s="24"/>
      <c r="E35" s="24"/>
      <c r="F35" s="24"/>
      <c r="G35" s="24"/>
    </row>
  </sheetData>
  <mergeCells count="9">
    <mergeCell ref="E33:G33"/>
    <mergeCell ref="E34:G34"/>
    <mergeCell ref="A1:G1"/>
    <mergeCell ref="A3:G3"/>
    <mergeCell ref="A4:G4"/>
    <mergeCell ref="A5:G5"/>
    <mergeCell ref="A7:A8"/>
    <mergeCell ref="B7:B8"/>
    <mergeCell ref="C7:C8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5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N35"/>
  <sheetViews>
    <sheetView topLeftCell="A13" workbookViewId="0">
      <selection activeCell="C48" sqref="C48"/>
    </sheetView>
  </sheetViews>
  <sheetFormatPr defaultRowHeight="15"/>
  <cols>
    <col min="1" max="1" width="4.140625" style="1" customWidth="1"/>
    <col min="2" max="2" width="27.42578125" bestFit="1" customWidth="1"/>
    <col min="3" max="3" width="58" customWidth="1"/>
    <col min="4" max="4" width="16.28515625" customWidth="1"/>
    <col min="5" max="5" width="16.42578125" customWidth="1"/>
    <col min="6" max="6" width="16" customWidth="1"/>
    <col min="7" max="7" width="17.85546875" customWidth="1"/>
    <col min="9" max="9" width="11.5703125" bestFit="1" customWidth="1"/>
    <col min="12" max="12" width="12.85546875" customWidth="1"/>
    <col min="14" max="14" width="11.5703125" bestFit="1" customWidth="1"/>
  </cols>
  <sheetData>
    <row r="1" spans="1:14" ht="41.25" customHeight="1">
      <c r="A1" s="1095" t="s">
        <v>171</v>
      </c>
      <c r="B1" s="1095"/>
      <c r="C1" s="1095"/>
      <c r="D1" s="1095"/>
      <c r="E1" s="1095"/>
      <c r="F1" s="1095"/>
      <c r="G1" s="1095"/>
      <c r="H1" s="36"/>
      <c r="I1" s="36"/>
      <c r="J1" s="36"/>
    </row>
    <row r="2" spans="1:14">
      <c r="A2" s="174"/>
      <c r="B2" s="12"/>
      <c r="C2" s="12"/>
    </row>
    <row r="3" spans="1:14" ht="18.75">
      <c r="A3" s="1108" t="s">
        <v>165</v>
      </c>
      <c r="B3" s="1108"/>
      <c r="C3" s="1108"/>
      <c r="D3" s="1108"/>
      <c r="E3" s="1108"/>
      <c r="F3" s="1108"/>
      <c r="G3" s="1108"/>
      <c r="H3" s="37"/>
      <c r="I3" s="37"/>
      <c r="J3" s="37"/>
    </row>
    <row r="4" spans="1:14" ht="18.75">
      <c r="A4" s="1108" t="s">
        <v>648</v>
      </c>
      <c r="B4" s="1108"/>
      <c r="C4" s="1108"/>
      <c r="D4" s="1108"/>
      <c r="E4" s="1108"/>
      <c r="F4" s="1108"/>
      <c r="G4" s="1108"/>
      <c r="H4" s="37"/>
      <c r="I4" s="37"/>
      <c r="J4" s="37"/>
    </row>
    <row r="5" spans="1:14" ht="18.75">
      <c r="A5" s="1107" t="s">
        <v>822</v>
      </c>
      <c r="B5" s="1107"/>
      <c r="C5" s="1107"/>
      <c r="D5" s="1107"/>
      <c r="E5" s="1107"/>
      <c r="F5" s="1107"/>
      <c r="G5" s="1107"/>
    </row>
    <row r="6" spans="1:14">
      <c r="A6" s="23"/>
      <c r="B6" s="24"/>
      <c r="C6" s="24"/>
      <c r="D6" s="24"/>
      <c r="E6" s="24"/>
      <c r="F6" s="24"/>
      <c r="G6" s="24"/>
    </row>
    <row r="7" spans="1:14" s="10" customFormat="1" ht="30" customHeight="1">
      <c r="A7" s="1110" t="s">
        <v>11</v>
      </c>
      <c r="B7" s="1112" t="s">
        <v>200</v>
      </c>
      <c r="C7" s="1110" t="s">
        <v>47</v>
      </c>
      <c r="D7" s="63" t="s">
        <v>201</v>
      </c>
      <c r="E7" s="63" t="s">
        <v>202</v>
      </c>
      <c r="F7" s="63" t="s">
        <v>41</v>
      </c>
      <c r="G7" s="66" t="s">
        <v>30</v>
      </c>
    </row>
    <row r="8" spans="1:14">
      <c r="A8" s="1119"/>
      <c r="B8" s="1115"/>
      <c r="C8" s="1119"/>
      <c r="D8" s="64" t="s">
        <v>150</v>
      </c>
      <c r="E8" s="64" t="s">
        <v>150</v>
      </c>
      <c r="F8" s="64" t="s">
        <v>150</v>
      </c>
      <c r="G8" s="64" t="s">
        <v>150</v>
      </c>
    </row>
    <row r="9" spans="1:14">
      <c r="A9" s="13"/>
      <c r="B9" s="14"/>
      <c r="C9" s="14"/>
      <c r="D9" s="14"/>
      <c r="E9" s="14"/>
      <c r="F9" s="14"/>
      <c r="G9" s="14"/>
    </row>
    <row r="10" spans="1:14" ht="15.75">
      <c r="A10" s="13">
        <v>1</v>
      </c>
      <c r="B10" s="125" t="s">
        <v>203</v>
      </c>
      <c r="C10" s="22" t="s">
        <v>823</v>
      </c>
      <c r="D10" s="15"/>
      <c r="E10" s="452">
        <v>337801</v>
      </c>
      <c r="F10" s="15"/>
      <c r="G10" s="15">
        <f>+E10</f>
        <v>337801</v>
      </c>
      <c r="I10" s="6">
        <f>SUM(E10:E16)</f>
        <v>13433539</v>
      </c>
      <c r="K10" t="s">
        <v>680</v>
      </c>
      <c r="L10" s="6">
        <f>SUM(E10:E16)</f>
        <v>13433539</v>
      </c>
      <c r="N10" s="441">
        <v>13433539</v>
      </c>
    </row>
    <row r="11" spans="1:14" ht="15.75">
      <c r="A11" s="13">
        <v>2</v>
      </c>
      <c r="B11" s="125" t="s">
        <v>203</v>
      </c>
      <c r="C11" s="22" t="s">
        <v>824</v>
      </c>
      <c r="D11" s="15"/>
      <c r="E11" s="452">
        <v>859850</v>
      </c>
      <c r="F11" s="15"/>
      <c r="G11" s="15">
        <f t="shared" ref="G11:G22" si="0">+E11</f>
        <v>859850</v>
      </c>
      <c r="K11" t="s">
        <v>681</v>
      </c>
      <c r="L11" s="6">
        <f>E18+E19</f>
        <v>949549</v>
      </c>
    </row>
    <row r="12" spans="1:14" ht="15.75">
      <c r="A12" s="13">
        <v>3</v>
      </c>
      <c r="B12" s="125" t="s">
        <v>203</v>
      </c>
      <c r="C12" s="22" t="s">
        <v>825</v>
      </c>
      <c r="D12" s="15"/>
      <c r="E12" s="452">
        <v>882350</v>
      </c>
      <c r="F12" s="15"/>
      <c r="G12" s="15">
        <f t="shared" si="0"/>
        <v>882350</v>
      </c>
      <c r="K12" t="s">
        <v>682</v>
      </c>
      <c r="L12" s="6">
        <f>+G17</f>
        <v>83145</v>
      </c>
    </row>
    <row r="13" spans="1:14" ht="15.75">
      <c r="A13" s="13">
        <v>4</v>
      </c>
      <c r="B13" s="125" t="s">
        <v>890</v>
      </c>
      <c r="C13" s="22" t="s">
        <v>826</v>
      </c>
      <c r="D13" s="15"/>
      <c r="E13" s="452">
        <v>8637672</v>
      </c>
      <c r="F13" s="15"/>
      <c r="G13" s="15">
        <f t="shared" si="0"/>
        <v>8637672</v>
      </c>
      <c r="K13" t="s">
        <v>683</v>
      </c>
      <c r="L13" s="6">
        <f>+G20</f>
        <v>2769500</v>
      </c>
    </row>
    <row r="14" spans="1:14" ht="15.75">
      <c r="A14" s="13">
        <v>5</v>
      </c>
      <c r="B14" s="125" t="s">
        <v>203</v>
      </c>
      <c r="C14" s="22" t="s">
        <v>891</v>
      </c>
      <c r="D14" s="15"/>
      <c r="E14" s="452">
        <v>838132</v>
      </c>
      <c r="F14" s="15"/>
      <c r="G14" s="15">
        <f t="shared" si="0"/>
        <v>838132</v>
      </c>
      <c r="L14" s="6"/>
    </row>
    <row r="15" spans="1:14" ht="15.75">
      <c r="A15" s="13">
        <v>6</v>
      </c>
      <c r="B15" s="125" t="s">
        <v>203</v>
      </c>
      <c r="C15" s="22" t="s">
        <v>892</v>
      </c>
      <c r="D15" s="15"/>
      <c r="E15" s="452">
        <v>411424</v>
      </c>
      <c r="F15" s="15"/>
      <c r="G15" s="15">
        <f t="shared" si="0"/>
        <v>411424</v>
      </c>
      <c r="L15" s="6"/>
    </row>
    <row r="16" spans="1:14" ht="15.75">
      <c r="A16" s="13">
        <v>7</v>
      </c>
      <c r="B16" s="125" t="s">
        <v>893</v>
      </c>
      <c r="C16" s="22" t="s">
        <v>894</v>
      </c>
      <c r="D16" s="15"/>
      <c r="E16" s="452">
        <v>1466310</v>
      </c>
      <c r="F16" s="15"/>
      <c r="G16" s="15">
        <f t="shared" si="0"/>
        <v>1466310</v>
      </c>
      <c r="L16" s="6"/>
    </row>
    <row r="17" spans="1:12">
      <c r="A17" s="13">
        <v>8</v>
      </c>
      <c r="B17" s="124" t="s">
        <v>237</v>
      </c>
      <c r="C17" s="14" t="s">
        <v>827</v>
      </c>
      <c r="D17" s="15"/>
      <c r="E17" s="452">
        <v>83145</v>
      </c>
      <c r="F17" s="15"/>
      <c r="G17" s="15">
        <f t="shared" si="0"/>
        <v>83145</v>
      </c>
    </row>
    <row r="18" spans="1:12">
      <c r="A18" s="13">
        <v>9</v>
      </c>
      <c r="B18" s="124" t="s">
        <v>204</v>
      </c>
      <c r="C18" s="14" t="s">
        <v>828</v>
      </c>
      <c r="D18" s="15"/>
      <c r="E18" s="452">
        <f>60993+514554</f>
        <v>575547</v>
      </c>
      <c r="F18" s="15"/>
      <c r="G18" s="15">
        <f t="shared" si="0"/>
        <v>575547</v>
      </c>
      <c r="L18" s="6">
        <f>+L13+L12+L11+L10</f>
        <v>17235733</v>
      </c>
    </row>
    <row r="19" spans="1:12">
      <c r="A19" s="13">
        <v>10</v>
      </c>
      <c r="B19" s="124" t="s">
        <v>204</v>
      </c>
      <c r="C19" s="14" t="s">
        <v>895</v>
      </c>
      <c r="D19" s="15"/>
      <c r="E19" s="452">
        <v>374002</v>
      </c>
      <c r="F19" s="15"/>
      <c r="G19" s="15">
        <f t="shared" si="0"/>
        <v>374002</v>
      </c>
      <c r="L19" s="6"/>
    </row>
    <row r="20" spans="1:12">
      <c r="A20" s="13">
        <v>11</v>
      </c>
      <c r="B20" s="124" t="s">
        <v>387</v>
      </c>
      <c r="C20" s="14" t="s">
        <v>829</v>
      </c>
      <c r="D20" s="15"/>
      <c r="E20" s="452">
        <v>2769500</v>
      </c>
      <c r="F20" s="15"/>
      <c r="G20" s="15">
        <f t="shared" si="0"/>
        <v>2769500</v>
      </c>
    </row>
    <row r="21" spans="1:12">
      <c r="A21" s="13">
        <v>12</v>
      </c>
      <c r="B21" s="14" t="s">
        <v>236</v>
      </c>
      <c r="C21" s="14" t="s">
        <v>830</v>
      </c>
      <c r="D21" s="15">
        <v>230194750</v>
      </c>
      <c r="E21" s="452"/>
      <c r="F21" s="15"/>
      <c r="G21" s="15">
        <f t="shared" si="0"/>
        <v>0</v>
      </c>
    </row>
    <row r="22" spans="1:12">
      <c r="A22" s="13">
        <v>13</v>
      </c>
      <c r="B22" s="14" t="s">
        <v>236</v>
      </c>
      <c r="C22" s="14" t="s">
        <v>831</v>
      </c>
      <c r="D22" s="15">
        <v>230194750</v>
      </c>
      <c r="E22" s="15"/>
      <c r="F22" s="15"/>
      <c r="G22" s="15">
        <f t="shared" si="0"/>
        <v>0</v>
      </c>
    </row>
    <row r="23" spans="1:12">
      <c r="A23" s="13"/>
      <c r="B23" s="14"/>
      <c r="C23" s="14"/>
      <c r="D23" s="15"/>
      <c r="E23" s="15"/>
      <c r="F23" s="15"/>
      <c r="G23" s="15">
        <f>+D23+E23+F23</f>
        <v>0</v>
      </c>
    </row>
    <row r="24" spans="1:12" ht="15.75" thickBot="1">
      <c r="A24" s="171"/>
      <c r="B24" s="171" t="s">
        <v>17</v>
      </c>
      <c r="C24" s="171"/>
      <c r="D24" s="172">
        <f>+SUM(D10:D23)</f>
        <v>460389500</v>
      </c>
      <c r="E24" s="172">
        <f>+SUM(E10:E23)</f>
        <v>17235733</v>
      </c>
      <c r="F24" s="172">
        <f>+SUM(F10:F23)</f>
        <v>0</v>
      </c>
      <c r="G24" s="172">
        <f>+D24+E24</f>
        <v>477625233</v>
      </c>
    </row>
    <row r="25" spans="1:12" ht="15.75" thickTop="1">
      <c r="A25" s="23"/>
      <c r="B25" s="24"/>
      <c r="C25" s="24"/>
      <c r="D25" s="24"/>
      <c r="E25" s="24"/>
      <c r="F25" s="24"/>
      <c r="G25" s="24"/>
    </row>
    <row r="26" spans="1:12">
      <c r="A26" s="23"/>
      <c r="B26" s="24"/>
      <c r="C26" s="24"/>
      <c r="D26" s="24"/>
      <c r="E26" s="24"/>
      <c r="F26" s="754" t="s">
        <v>816</v>
      </c>
      <c r="G26" s="46"/>
    </row>
    <row r="27" spans="1:12">
      <c r="A27" s="23"/>
      <c r="B27" s="24"/>
      <c r="C27" s="24"/>
      <c r="D27" s="24"/>
      <c r="E27" s="24"/>
      <c r="F27" s="23"/>
      <c r="G27" s="20"/>
    </row>
    <row r="28" spans="1:12" ht="15.75">
      <c r="A28" s="23"/>
      <c r="B28" s="24"/>
      <c r="C28" s="24"/>
      <c r="D28" s="24"/>
      <c r="E28" s="24"/>
      <c r="F28" s="308" t="s">
        <v>649</v>
      </c>
      <c r="G28" s="47"/>
    </row>
    <row r="29" spans="1:12" ht="15.75">
      <c r="A29" s="23"/>
      <c r="B29" s="24"/>
      <c r="C29" s="24"/>
      <c r="D29" s="24"/>
      <c r="E29" s="24"/>
      <c r="F29" s="21" t="s">
        <v>10</v>
      </c>
      <c r="G29" s="48"/>
    </row>
    <row r="30" spans="1:12">
      <c r="A30" s="23"/>
      <c r="B30" s="24"/>
      <c r="C30" s="24"/>
      <c r="D30" s="24"/>
      <c r="E30" s="24"/>
      <c r="F30" s="23"/>
      <c r="G30" s="20"/>
    </row>
    <row r="31" spans="1:12">
      <c r="A31" s="23"/>
      <c r="B31" s="24"/>
      <c r="C31" s="24"/>
      <c r="D31" s="24"/>
      <c r="E31" s="24"/>
      <c r="F31" s="23"/>
      <c r="G31" s="20"/>
    </row>
    <row r="32" spans="1:12">
      <c r="A32" s="23"/>
      <c r="B32" s="24"/>
      <c r="C32" s="24"/>
      <c r="D32" s="24"/>
      <c r="E32" s="24"/>
      <c r="F32" s="23"/>
      <c r="G32" s="20"/>
    </row>
    <row r="33" spans="1:7">
      <c r="A33" s="23"/>
      <c r="B33" s="24"/>
      <c r="C33" s="24"/>
      <c r="D33" s="24"/>
      <c r="E33" s="1143" t="s">
        <v>650</v>
      </c>
      <c r="F33" s="1143"/>
      <c r="G33" s="1143"/>
    </row>
    <row r="34" spans="1:7">
      <c r="A34" s="23"/>
      <c r="B34" s="24"/>
      <c r="C34" s="24"/>
      <c r="D34" s="24"/>
      <c r="E34" s="1139" t="s">
        <v>811</v>
      </c>
      <c r="F34" s="1139"/>
      <c r="G34" s="1139"/>
    </row>
    <row r="35" spans="1:7">
      <c r="A35" s="23"/>
      <c r="B35" s="24"/>
      <c r="C35" s="24"/>
      <c r="D35" s="24"/>
      <c r="E35" s="24"/>
      <c r="F35" s="24"/>
      <c r="G35" s="24"/>
    </row>
  </sheetData>
  <mergeCells count="9">
    <mergeCell ref="E34:G34"/>
    <mergeCell ref="A7:A8"/>
    <mergeCell ref="B7:B8"/>
    <mergeCell ref="C7:C8"/>
    <mergeCell ref="A1:G1"/>
    <mergeCell ref="E33:G33"/>
    <mergeCell ref="A3:G3"/>
    <mergeCell ref="A4:G4"/>
    <mergeCell ref="A5:G5"/>
  </mergeCells>
  <printOptions horizontalCentered="1"/>
  <pageMargins left="0.5" right="0.5" top="0.66" bottom="0.74803149606299202" header="0.31496062992126" footer="0.31496062992126"/>
  <pageSetup paperSize="9" scale="8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M23"/>
  <sheetViews>
    <sheetView workbookViewId="0">
      <selection activeCell="L18" sqref="L18"/>
    </sheetView>
  </sheetViews>
  <sheetFormatPr defaultRowHeight="15"/>
  <cols>
    <col min="1" max="1" width="7.140625" customWidth="1"/>
    <col min="2" max="2" width="27.5703125" customWidth="1"/>
    <col min="3" max="3" width="5.85546875" customWidth="1"/>
    <col min="5" max="5" width="11.5703125" bestFit="1" customWidth="1"/>
    <col min="8" max="8" width="15.7109375" customWidth="1"/>
    <col min="9" max="9" width="12.140625" customWidth="1"/>
    <col min="10" max="11" width="13.7109375" customWidth="1"/>
    <col min="12" max="12" width="14.140625" customWidth="1"/>
    <col min="13" max="13" width="18.5703125" customWidth="1"/>
  </cols>
  <sheetData>
    <row r="1" spans="1:13" ht="40.5" customHeight="1">
      <c r="A1" s="1130" t="s">
        <v>172</v>
      </c>
      <c r="B1" s="1130"/>
      <c r="C1" s="1130"/>
      <c r="D1" s="1130"/>
      <c r="E1" s="1130"/>
      <c r="F1" s="1130"/>
      <c r="G1" s="1130"/>
      <c r="H1" s="1130"/>
      <c r="I1" s="1130"/>
      <c r="J1" s="1130"/>
      <c r="K1" s="1130"/>
      <c r="L1" s="1130"/>
      <c r="M1" s="1130"/>
    </row>
    <row r="2" spans="1:13">
      <c r="A2" s="12"/>
      <c r="B2" s="12"/>
      <c r="C2" s="12"/>
    </row>
    <row r="3" spans="1:13" ht="18.75">
      <c r="A3" s="1108" t="s">
        <v>165</v>
      </c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</row>
    <row r="4" spans="1:13" ht="18.75">
      <c r="A4" s="1108" t="s">
        <v>648</v>
      </c>
      <c r="B4" s="1108"/>
      <c r="C4" s="1108"/>
      <c r="D4" s="1108"/>
      <c r="E4" s="1108"/>
      <c r="F4" s="1108"/>
      <c r="G4" s="1108"/>
      <c r="H4" s="1108"/>
      <c r="I4" s="1108"/>
      <c r="J4" s="1108"/>
      <c r="K4" s="1108"/>
      <c r="L4" s="1108"/>
      <c r="M4" s="1108"/>
    </row>
    <row r="5" spans="1:13" ht="18.75">
      <c r="A5" s="1107" t="s">
        <v>144</v>
      </c>
      <c r="B5" s="1107"/>
      <c r="C5" s="1107"/>
      <c r="D5" s="1107"/>
      <c r="E5" s="1107"/>
      <c r="F5" s="1107"/>
      <c r="G5" s="1107"/>
      <c r="H5" s="1107"/>
      <c r="I5" s="1107"/>
      <c r="J5" s="1107"/>
      <c r="K5" s="1107"/>
      <c r="L5" s="1107"/>
      <c r="M5" s="1107"/>
    </row>
    <row r="6" spans="1:13" ht="18.75">
      <c r="A6" s="1107" t="s">
        <v>832</v>
      </c>
      <c r="B6" s="1107"/>
      <c r="C6" s="1107"/>
      <c r="D6" s="1107"/>
      <c r="E6" s="1107"/>
      <c r="F6" s="1107"/>
      <c r="G6" s="1107"/>
      <c r="H6" s="1107"/>
      <c r="I6" s="1107"/>
      <c r="J6" s="1107"/>
      <c r="K6" s="1107"/>
      <c r="L6" s="1107"/>
      <c r="M6" s="1107"/>
    </row>
    <row r="7" spans="1:1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45">
      <c r="A8" s="1145" t="s">
        <v>83</v>
      </c>
      <c r="B8" s="1145" t="s">
        <v>145</v>
      </c>
      <c r="C8" s="1146" t="s">
        <v>146</v>
      </c>
      <c r="D8" s="1146"/>
      <c r="E8" s="1145" t="s">
        <v>148</v>
      </c>
      <c r="F8" s="1145" t="s">
        <v>149</v>
      </c>
      <c r="G8" s="1145"/>
      <c r="H8" s="1145"/>
      <c r="I8" s="1145"/>
      <c r="J8" s="34" t="s">
        <v>205</v>
      </c>
      <c r="K8" s="34" t="s">
        <v>206</v>
      </c>
      <c r="L8" s="209" t="s">
        <v>207</v>
      </c>
      <c r="M8" s="1144" t="s">
        <v>152</v>
      </c>
    </row>
    <row r="9" spans="1:13">
      <c r="A9" s="1145"/>
      <c r="B9" s="1145"/>
      <c r="C9" s="211" t="s">
        <v>83</v>
      </c>
      <c r="D9" s="211" t="s">
        <v>147</v>
      </c>
      <c r="E9" s="1145"/>
      <c r="F9" s="211" t="s">
        <v>147</v>
      </c>
      <c r="G9" s="211" t="s">
        <v>150</v>
      </c>
      <c r="H9" s="211" t="s">
        <v>151</v>
      </c>
      <c r="I9" s="211" t="s">
        <v>47</v>
      </c>
      <c r="J9" s="211"/>
      <c r="K9" s="211"/>
      <c r="L9" s="211"/>
      <c r="M9" s="1144"/>
    </row>
    <row r="10" spans="1:1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.75">
      <c r="A11" s="14"/>
      <c r="B11" s="212" t="s">
        <v>153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/>
      <c r="K11" s="22"/>
      <c r="L11" s="22">
        <v>0</v>
      </c>
      <c r="M11" s="22">
        <v>0</v>
      </c>
    </row>
    <row r="12" spans="1:13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1102" t="s">
        <v>816</v>
      </c>
      <c r="L15" s="1102"/>
      <c r="M15" s="1102"/>
    </row>
    <row r="16" spans="1:1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3"/>
    </row>
    <row r="17" spans="1:13" ht="15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308" t="s">
        <v>649</v>
      </c>
      <c r="M17" s="47"/>
    </row>
    <row r="18" spans="1:13" ht="15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309" t="s">
        <v>10</v>
      </c>
      <c r="M18" s="48"/>
    </row>
    <row r="19" spans="1:13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312"/>
      <c r="M19" s="20"/>
    </row>
    <row r="20" spans="1:13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312"/>
      <c r="M20" s="20"/>
    </row>
    <row r="21" spans="1:13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312"/>
      <c r="M21" s="20"/>
    </row>
    <row r="22" spans="1:13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1143" t="s">
        <v>650</v>
      </c>
      <c r="L22" s="1143"/>
      <c r="M22" s="1143"/>
    </row>
    <row r="23" spans="1:13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1139" t="s">
        <v>811</v>
      </c>
      <c r="L23" s="1139"/>
      <c r="M23" s="1139"/>
    </row>
  </sheetData>
  <mergeCells count="14">
    <mergeCell ref="K23:M23"/>
    <mergeCell ref="M8:M9"/>
    <mergeCell ref="K15:M15"/>
    <mergeCell ref="K22:M22"/>
    <mergeCell ref="A1:M1"/>
    <mergeCell ref="A3:M3"/>
    <mergeCell ref="A4:M4"/>
    <mergeCell ref="A5:M5"/>
    <mergeCell ref="A6:M6"/>
    <mergeCell ref="A8:A9"/>
    <mergeCell ref="B8:B9"/>
    <mergeCell ref="C8:D8"/>
    <mergeCell ref="E8:E9"/>
    <mergeCell ref="F8:I8"/>
  </mergeCells>
  <printOptions horizontalCentered="1"/>
  <pageMargins left="0.49" right="0.25" top="0.75" bottom="0.75" header="0.3" footer="0.3"/>
  <pageSetup paperSize="9" scale="80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T23"/>
  <sheetViews>
    <sheetView topLeftCell="A7" workbookViewId="0">
      <selection activeCell="T26" sqref="T26"/>
    </sheetView>
  </sheetViews>
  <sheetFormatPr defaultRowHeight="15"/>
  <cols>
    <col min="1" max="1" width="5.85546875" customWidth="1"/>
    <col min="2" max="2" width="14.7109375" customWidth="1"/>
    <col min="3" max="3" width="7.85546875" customWidth="1"/>
    <col min="4" max="4" width="18.28515625" customWidth="1"/>
    <col min="5" max="5" width="20.85546875" customWidth="1"/>
    <col min="6" max="6" width="14.140625" customWidth="1"/>
    <col min="7" max="7" width="10.42578125" bestFit="1" customWidth="1"/>
    <col min="8" max="19" width="5.7109375" customWidth="1"/>
    <col min="20" max="20" width="15.28515625" customWidth="1"/>
  </cols>
  <sheetData>
    <row r="1" spans="1:20" ht="36.75" customHeight="1">
      <c r="A1" s="1130" t="s">
        <v>174</v>
      </c>
      <c r="B1" s="1130"/>
      <c r="C1" s="1130"/>
      <c r="D1" s="1130"/>
      <c r="E1" s="1130"/>
      <c r="F1" s="1130"/>
      <c r="G1" s="1130"/>
      <c r="H1" s="1130"/>
      <c r="I1" s="1130"/>
      <c r="J1" s="1130"/>
      <c r="K1" s="1130"/>
      <c r="L1" s="1130"/>
      <c r="M1" s="1130"/>
      <c r="N1" s="1130"/>
      <c r="O1" s="1130"/>
      <c r="P1" s="1130"/>
      <c r="Q1" s="1130"/>
      <c r="R1" s="1130"/>
      <c r="S1" s="1130"/>
      <c r="T1" s="1130"/>
    </row>
    <row r="2" spans="1:20">
      <c r="A2" s="12"/>
      <c r="B2" s="12"/>
      <c r="C2" s="12"/>
    </row>
    <row r="3" spans="1:20" ht="18.75">
      <c r="A3" s="1108" t="s">
        <v>165</v>
      </c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  <c r="O3" s="1108"/>
      <c r="P3" s="1108"/>
      <c r="Q3" s="1108"/>
      <c r="R3" s="1108"/>
      <c r="S3" s="1108"/>
      <c r="T3" s="1108"/>
    </row>
    <row r="4" spans="1:20" ht="18.75">
      <c r="A4" s="1108" t="s">
        <v>648</v>
      </c>
      <c r="B4" s="1108"/>
      <c r="C4" s="1108"/>
      <c r="D4" s="1108"/>
      <c r="E4" s="1108"/>
      <c r="F4" s="1108"/>
      <c r="G4" s="1108"/>
      <c r="H4" s="1108"/>
      <c r="I4" s="1108"/>
      <c r="J4" s="1108"/>
      <c r="K4" s="1108"/>
      <c r="L4" s="1108"/>
      <c r="M4" s="1108"/>
      <c r="N4" s="1108"/>
      <c r="O4" s="1108"/>
      <c r="P4" s="1108"/>
      <c r="Q4" s="1108"/>
      <c r="R4" s="1108"/>
      <c r="S4" s="1108"/>
      <c r="T4" s="1108"/>
    </row>
    <row r="5" spans="1:20" ht="18.75">
      <c r="A5" s="1107" t="s">
        <v>833</v>
      </c>
      <c r="B5" s="1107"/>
      <c r="C5" s="1107"/>
      <c r="D5" s="1107"/>
      <c r="E5" s="1107"/>
      <c r="F5" s="1107"/>
      <c r="G5" s="1107"/>
      <c r="H5" s="1107"/>
      <c r="I5" s="1107"/>
      <c r="J5" s="1107"/>
      <c r="K5" s="1107"/>
      <c r="L5" s="1107"/>
      <c r="M5" s="1107"/>
      <c r="N5" s="1107"/>
      <c r="O5" s="1107"/>
      <c r="P5" s="1107"/>
      <c r="Q5" s="1107"/>
      <c r="R5" s="1107"/>
      <c r="S5" s="1107"/>
      <c r="T5" s="1107"/>
    </row>
    <row r="6" spans="1:20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5.75">
      <c r="A7" s="1110" t="s">
        <v>11</v>
      </c>
      <c r="B7" s="1110" t="s">
        <v>154</v>
      </c>
      <c r="C7" s="1110" t="s">
        <v>155</v>
      </c>
      <c r="D7" s="1112" t="s">
        <v>834</v>
      </c>
      <c r="E7" s="1112" t="s">
        <v>835</v>
      </c>
      <c r="F7" s="1112" t="s">
        <v>156</v>
      </c>
      <c r="G7" s="1110" t="s">
        <v>157</v>
      </c>
      <c r="H7" s="1148" t="s">
        <v>49</v>
      </c>
      <c r="I7" s="1148"/>
      <c r="J7" s="1148"/>
      <c r="K7" s="1148"/>
      <c r="L7" s="1148"/>
      <c r="M7" s="1148"/>
      <c r="N7" s="1148"/>
      <c r="O7" s="1148"/>
      <c r="P7" s="1148"/>
      <c r="Q7" s="1148"/>
      <c r="R7" s="1148"/>
      <c r="S7" s="1148"/>
      <c r="T7" s="1106" t="s">
        <v>51</v>
      </c>
    </row>
    <row r="8" spans="1:20" ht="15.75">
      <c r="A8" s="1119"/>
      <c r="B8" s="1119"/>
      <c r="C8" s="1119"/>
      <c r="D8" s="1115"/>
      <c r="E8" s="1115"/>
      <c r="F8" s="1115"/>
      <c r="G8" s="1119"/>
      <c r="H8" s="65" t="s">
        <v>158</v>
      </c>
      <c r="I8" s="65">
        <v>1</v>
      </c>
      <c r="J8" s="65">
        <v>2</v>
      </c>
      <c r="K8" s="65">
        <v>3</v>
      </c>
      <c r="L8" s="65">
        <v>4</v>
      </c>
      <c r="M8" s="65">
        <v>5</v>
      </c>
      <c r="N8" s="65">
        <v>6</v>
      </c>
      <c r="O8" s="65">
        <v>7</v>
      </c>
      <c r="P8" s="65">
        <v>8</v>
      </c>
      <c r="Q8" s="65">
        <v>9</v>
      </c>
      <c r="R8" s="65">
        <v>10</v>
      </c>
      <c r="S8" s="65" t="s">
        <v>159</v>
      </c>
      <c r="T8" s="1106"/>
    </row>
    <row r="9" spans="1:20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5.75">
      <c r="A10" s="19"/>
      <c r="B10" s="65" t="s">
        <v>160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5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5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5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102" t="s">
        <v>816</v>
      </c>
      <c r="Q15" s="1102"/>
      <c r="R15" s="1102"/>
      <c r="S15" s="1102"/>
      <c r="T15" s="1102"/>
    </row>
    <row r="16" spans="1:20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3"/>
      <c r="S16" s="24"/>
      <c r="T16" s="24"/>
    </row>
    <row r="17" spans="1:20" ht="15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R17" s="24"/>
      <c r="S17" s="308" t="s">
        <v>649</v>
      </c>
      <c r="T17" s="47"/>
    </row>
    <row r="18" spans="1:20" ht="15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R18" s="24"/>
      <c r="S18" s="309" t="s">
        <v>10</v>
      </c>
      <c r="T18" s="48"/>
    </row>
    <row r="19" spans="1:20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R19" s="24"/>
      <c r="S19" s="312"/>
      <c r="T19" s="20"/>
    </row>
    <row r="20" spans="1:20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R20" s="24"/>
      <c r="S20" s="312"/>
      <c r="T20" s="20"/>
    </row>
    <row r="21" spans="1:20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R21" s="24"/>
      <c r="S21" s="312"/>
      <c r="T21" s="20"/>
    </row>
    <row r="22" spans="1:20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143" t="s">
        <v>650</v>
      </c>
      <c r="Q22" s="1143"/>
      <c r="R22" s="1143"/>
      <c r="S22" s="1143"/>
      <c r="T22" s="1143"/>
    </row>
    <row r="23" spans="1:20" ht="16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147" t="s">
        <v>811</v>
      </c>
      <c r="Q23" s="1147"/>
      <c r="R23" s="1147"/>
      <c r="S23" s="1147"/>
      <c r="T23" s="1147"/>
    </row>
  </sheetData>
  <mergeCells count="16">
    <mergeCell ref="A1:T1"/>
    <mergeCell ref="A3:T3"/>
    <mergeCell ref="A4:T4"/>
    <mergeCell ref="A5:T5"/>
    <mergeCell ref="A7:A8"/>
    <mergeCell ref="B7:B8"/>
    <mergeCell ref="C7:C8"/>
    <mergeCell ref="D7:D8"/>
    <mergeCell ref="E7:E8"/>
    <mergeCell ref="F7:F8"/>
    <mergeCell ref="P23:T23"/>
    <mergeCell ref="P22:T22"/>
    <mergeCell ref="G7:G8"/>
    <mergeCell ref="H7:S7"/>
    <mergeCell ref="T7:T8"/>
    <mergeCell ref="P15:T15"/>
  </mergeCells>
  <printOptions horizontalCentered="1"/>
  <pageMargins left="0.25" right="0.25" top="0.74803149606299202" bottom="0.74803149606299202" header="0.31496062992126" footer="0.31496062992126"/>
  <pageSetup paperSize="9" scale="8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L39"/>
  <sheetViews>
    <sheetView topLeftCell="A19" workbookViewId="0">
      <selection activeCell="F38" sqref="F38:H38"/>
    </sheetView>
  </sheetViews>
  <sheetFormatPr defaultRowHeight="15"/>
  <cols>
    <col min="1" max="3" width="9.140625" style="261"/>
    <col min="4" max="4" width="35.85546875" style="261" customWidth="1"/>
    <col min="5" max="5" width="18.5703125" style="261" customWidth="1"/>
    <col min="6" max="6" width="18" style="261" customWidth="1"/>
    <col min="7" max="7" width="8.42578125" style="261" customWidth="1"/>
    <col min="8" max="8" width="20.85546875" style="261" customWidth="1"/>
    <col min="9" max="10" width="9.140625" style="261"/>
    <col min="11" max="11" width="12.5703125" style="195" customWidth="1"/>
    <col min="12" max="12" width="17.85546875" style="195" customWidth="1"/>
    <col min="13" max="16384" width="9.140625" style="261"/>
  </cols>
  <sheetData>
    <row r="1" spans="1:12" ht="39.75" customHeight="1">
      <c r="A1" s="1053" t="s">
        <v>720</v>
      </c>
      <c r="B1" s="1053"/>
      <c r="C1" s="1053"/>
      <c r="D1" s="1053"/>
      <c r="E1" s="1053"/>
      <c r="F1" s="1053"/>
      <c r="G1" s="1053"/>
      <c r="H1" s="1053"/>
      <c r="I1" s="1053"/>
    </row>
    <row r="2" spans="1:12" ht="5.25" customHeight="1">
      <c r="I2" s="302"/>
    </row>
    <row r="3" spans="1:12" ht="15.75">
      <c r="A3" s="1034" t="s">
        <v>165</v>
      </c>
      <c r="B3" s="1034"/>
      <c r="C3" s="1034"/>
      <c r="D3" s="1034"/>
      <c r="E3" s="1034"/>
      <c r="F3" s="1034"/>
      <c r="G3" s="1034"/>
      <c r="H3" s="1034"/>
      <c r="I3" s="1034"/>
    </row>
    <row r="4" spans="1:12" ht="15.75">
      <c r="A4" s="1034" t="s">
        <v>648</v>
      </c>
      <c r="B4" s="1034"/>
      <c r="C4" s="1034"/>
      <c r="D4" s="1034"/>
      <c r="E4" s="1034"/>
      <c r="F4" s="1034"/>
      <c r="G4" s="1034"/>
      <c r="H4" s="1034"/>
      <c r="I4" s="1034"/>
    </row>
    <row r="5" spans="1:12" ht="15.75">
      <c r="A5" s="1034" t="s">
        <v>506</v>
      </c>
      <c r="B5" s="1034"/>
      <c r="C5" s="1034"/>
      <c r="D5" s="1034"/>
      <c r="E5" s="1034"/>
      <c r="F5" s="1034"/>
      <c r="G5" s="1034"/>
      <c r="H5" s="1034"/>
      <c r="I5" s="1034"/>
    </row>
    <row r="6" spans="1:12" ht="15.75">
      <c r="A6" s="1034" t="s">
        <v>527</v>
      </c>
      <c r="B6" s="1034"/>
      <c r="C6" s="1034"/>
      <c r="D6" s="1034"/>
      <c r="E6" s="1034"/>
      <c r="F6" s="1034"/>
      <c r="G6" s="1034"/>
      <c r="H6" s="1034"/>
      <c r="I6" s="1034"/>
    </row>
    <row r="7" spans="1:12" ht="15.75">
      <c r="A7" s="1034" t="s">
        <v>731</v>
      </c>
      <c r="B7" s="1034"/>
      <c r="C7" s="1034"/>
      <c r="D7" s="1034"/>
      <c r="E7" s="1034"/>
      <c r="F7" s="1034"/>
      <c r="G7" s="1034"/>
      <c r="H7" s="1034"/>
      <c r="I7" s="1034"/>
    </row>
    <row r="8" spans="1:12" ht="10.5" customHeight="1" thickBot="1">
      <c r="A8" s="260"/>
      <c r="B8" s="260"/>
      <c r="C8" s="260"/>
      <c r="D8" s="260"/>
      <c r="E8" s="260"/>
      <c r="F8" s="260"/>
      <c r="G8" s="260"/>
      <c r="H8" s="260"/>
      <c r="I8" s="260"/>
    </row>
    <row r="9" spans="1:12" ht="30.75" thickBot="1">
      <c r="A9" s="263"/>
      <c r="B9" s="735" t="s">
        <v>508</v>
      </c>
      <c r="C9" s="1042" t="s">
        <v>47</v>
      </c>
      <c r="D9" s="1043"/>
      <c r="E9" s="748" t="s">
        <v>722</v>
      </c>
      <c r="F9" s="748" t="s">
        <v>723</v>
      </c>
      <c r="G9" s="736" t="s">
        <v>510</v>
      </c>
      <c r="H9" s="737" t="s">
        <v>732</v>
      </c>
      <c r="I9" s="263"/>
    </row>
    <row r="10" spans="1:12" ht="15.75">
      <c r="A10" s="263"/>
      <c r="B10" s="264">
        <v>1</v>
      </c>
      <c r="C10" s="1032" t="s">
        <v>733</v>
      </c>
      <c r="D10" s="1032"/>
      <c r="E10" s="303"/>
      <c r="F10" s="303"/>
      <c r="G10" s="303"/>
      <c r="H10" s="266"/>
      <c r="I10" s="47"/>
    </row>
    <row r="11" spans="1:12" ht="15.75">
      <c r="A11" s="263"/>
      <c r="B11" s="268" t="s">
        <v>734</v>
      </c>
      <c r="C11" s="1045" t="s">
        <v>324</v>
      </c>
      <c r="D11" s="1045"/>
      <c r="E11" s="269"/>
      <c r="F11" s="269"/>
      <c r="G11" s="269"/>
      <c r="H11" s="270"/>
      <c r="I11" s="263"/>
    </row>
    <row r="12" spans="1:12" ht="15.75" customHeight="1">
      <c r="A12" s="263"/>
      <c r="B12" s="762" t="s">
        <v>726</v>
      </c>
      <c r="C12" s="1044" t="s">
        <v>735</v>
      </c>
      <c r="D12" s="1044"/>
      <c r="E12" s="273">
        <f>+E13</f>
        <v>204700000</v>
      </c>
      <c r="F12" s="273">
        <f>+F13</f>
        <v>238380000</v>
      </c>
      <c r="G12" s="273">
        <f>F12/E12*100</f>
        <v>116.4533463605276</v>
      </c>
      <c r="H12" s="274">
        <v>0</v>
      </c>
      <c r="I12" s="263"/>
    </row>
    <row r="13" spans="1:12" ht="15.75" customHeight="1">
      <c r="A13" s="263"/>
      <c r="B13" s="762" t="s">
        <v>727</v>
      </c>
      <c r="C13" s="1044" t="s">
        <v>736</v>
      </c>
      <c r="D13" s="1044"/>
      <c r="E13" s="273">
        <f>+E14</f>
        <v>204700000</v>
      </c>
      <c r="F13" s="273">
        <f>+F14</f>
        <v>238380000</v>
      </c>
      <c r="G13" s="273">
        <f>F13/E13*100</f>
        <v>116.4533463605276</v>
      </c>
      <c r="H13" s="274">
        <v>0</v>
      </c>
      <c r="I13" s="304"/>
      <c r="K13" s="276"/>
      <c r="L13" s="276"/>
    </row>
    <row r="14" spans="1:12" ht="15.75">
      <c r="A14" s="263"/>
      <c r="B14" s="762" t="s">
        <v>729</v>
      </c>
      <c r="C14" s="1044" t="s">
        <v>737</v>
      </c>
      <c r="D14" s="1044"/>
      <c r="E14" s="273">
        <v>204700000</v>
      </c>
      <c r="F14" s="273">
        <v>238380000</v>
      </c>
      <c r="G14" s="273">
        <f>F14/E14*100</f>
        <v>116.4533463605276</v>
      </c>
      <c r="H14" s="274">
        <v>0</v>
      </c>
      <c r="I14" s="263"/>
      <c r="K14" s="276"/>
      <c r="L14" s="276"/>
    </row>
    <row r="15" spans="1:12" ht="15.75">
      <c r="A15" s="263"/>
      <c r="B15" s="268"/>
      <c r="C15" s="1047" t="s">
        <v>512</v>
      </c>
      <c r="D15" s="1047"/>
      <c r="E15" s="277">
        <f>+E14</f>
        <v>204700000</v>
      </c>
      <c r="F15" s="277">
        <f>+F14</f>
        <v>238380000</v>
      </c>
      <c r="G15" s="277">
        <f>F15/E15*100</f>
        <v>116.4533463605276</v>
      </c>
      <c r="H15" s="278">
        <f>SUM(H12:H14)</f>
        <v>0</v>
      </c>
      <c r="I15" s="263"/>
    </row>
    <row r="16" spans="1:12" ht="15.75">
      <c r="A16" s="263"/>
      <c r="B16" s="268" t="s">
        <v>232</v>
      </c>
      <c r="C16" s="1045" t="s">
        <v>528</v>
      </c>
      <c r="D16" s="1045"/>
      <c r="E16" s="273"/>
      <c r="F16" s="273"/>
      <c r="G16" s="273"/>
      <c r="H16" s="274"/>
      <c r="I16" s="305"/>
      <c r="K16" s="276"/>
      <c r="L16" s="276"/>
    </row>
    <row r="17" spans="1:12" ht="15.75">
      <c r="A17" s="263"/>
      <c r="B17" s="268" t="s">
        <v>529</v>
      </c>
      <c r="C17" s="1045" t="s">
        <v>344</v>
      </c>
      <c r="D17" s="1045"/>
      <c r="E17" s="273"/>
      <c r="F17" s="273"/>
      <c r="G17" s="273"/>
      <c r="H17" s="274"/>
      <c r="I17" s="305"/>
    </row>
    <row r="18" spans="1:12" ht="15.75">
      <c r="A18" s="263"/>
      <c r="B18" s="272" t="s">
        <v>346</v>
      </c>
      <c r="C18" s="1044" t="s">
        <v>201</v>
      </c>
      <c r="D18" s="1044"/>
      <c r="E18" s="279">
        <v>3626560739.2800002</v>
      </c>
      <c r="F18" s="280">
        <v>3381006842</v>
      </c>
      <c r="G18" s="273">
        <f>F18/E18*100</f>
        <v>93.229014624783275</v>
      </c>
      <c r="H18" s="274">
        <v>3180723418</v>
      </c>
      <c r="I18" s="263"/>
      <c r="K18" s="283"/>
      <c r="L18" s="283"/>
    </row>
    <row r="19" spans="1:12" ht="15.75">
      <c r="A19" s="263"/>
      <c r="B19" s="272" t="s">
        <v>530</v>
      </c>
      <c r="C19" s="1044" t="s">
        <v>350</v>
      </c>
      <c r="D19" s="1044"/>
      <c r="E19" s="279">
        <v>9807826198</v>
      </c>
      <c r="F19" s="280">
        <v>8766278881</v>
      </c>
      <c r="G19" s="273">
        <f>F19/E19*100</f>
        <v>89.38044683935783</v>
      </c>
      <c r="H19" s="274">
        <v>4404315632</v>
      </c>
      <c r="I19" s="263"/>
    </row>
    <row r="20" spans="1:12" ht="15.75">
      <c r="A20" s="263"/>
      <c r="B20" s="272"/>
      <c r="C20" s="1047" t="s">
        <v>531</v>
      </c>
      <c r="D20" s="1047"/>
      <c r="E20" s="277">
        <f>SUM(E18:E19)</f>
        <v>13434386937.280001</v>
      </c>
      <c r="F20" s="277">
        <f>SUM(F18:F19)</f>
        <v>12147285723</v>
      </c>
      <c r="G20" s="277">
        <f>F20/E20*100</f>
        <v>90.419352812383764</v>
      </c>
      <c r="H20" s="278">
        <f>SUM(H18:H19)</f>
        <v>7585039050</v>
      </c>
      <c r="I20" s="263"/>
      <c r="L20" s="283"/>
    </row>
    <row r="21" spans="1:12" ht="15.75">
      <c r="A21" s="263"/>
      <c r="B21" s="268" t="s">
        <v>532</v>
      </c>
      <c r="C21" s="1045" t="s">
        <v>359</v>
      </c>
      <c r="D21" s="1045"/>
      <c r="E21" s="273"/>
      <c r="F21" s="273"/>
      <c r="G21" s="273"/>
      <c r="H21" s="274">
        <f>E21-F21</f>
        <v>0</v>
      </c>
      <c r="I21" s="263"/>
    </row>
    <row r="22" spans="1:12" ht="15.75">
      <c r="A22" s="263"/>
      <c r="B22" s="272" t="s">
        <v>533</v>
      </c>
      <c r="C22" s="1044" t="s">
        <v>361</v>
      </c>
      <c r="D22" s="1044"/>
      <c r="E22" s="273">
        <v>0</v>
      </c>
      <c r="F22" s="273">
        <v>0</v>
      </c>
      <c r="G22" s="273"/>
      <c r="H22" s="274">
        <v>0</v>
      </c>
      <c r="I22" s="263"/>
    </row>
    <row r="23" spans="1:12" ht="15.75">
      <c r="A23" s="263"/>
      <c r="B23" s="272" t="s">
        <v>362</v>
      </c>
      <c r="C23" s="1046" t="s">
        <v>363</v>
      </c>
      <c r="D23" s="1046"/>
      <c r="E23" s="279">
        <v>379400000</v>
      </c>
      <c r="F23" s="280">
        <v>358550000</v>
      </c>
      <c r="G23" s="273">
        <f t="shared" ref="G23:G29" si="0">F23/E23*100</f>
        <v>94.504480759093298</v>
      </c>
      <c r="H23" s="274">
        <v>408400000</v>
      </c>
      <c r="I23" s="263"/>
    </row>
    <row r="24" spans="1:12" ht="15.75">
      <c r="A24" s="263"/>
      <c r="B24" s="272" t="s">
        <v>534</v>
      </c>
      <c r="C24" s="1046" t="s">
        <v>535</v>
      </c>
      <c r="D24" s="1046"/>
      <c r="E24" s="279">
        <v>226967500</v>
      </c>
      <c r="F24" s="279">
        <v>218314885</v>
      </c>
      <c r="G24" s="273">
        <f t="shared" si="0"/>
        <v>96.187729520746373</v>
      </c>
      <c r="H24" s="274">
        <v>0</v>
      </c>
      <c r="I24" s="263"/>
    </row>
    <row r="25" spans="1:12" ht="15.75">
      <c r="A25" s="263"/>
      <c r="B25" s="272" t="s">
        <v>536</v>
      </c>
      <c r="C25" s="1046" t="s">
        <v>367</v>
      </c>
      <c r="D25" s="1046"/>
      <c r="E25" s="273">
        <v>0</v>
      </c>
      <c r="F25" s="273">
        <v>0</v>
      </c>
      <c r="G25" s="273">
        <v>0</v>
      </c>
      <c r="H25" s="274">
        <v>0</v>
      </c>
      <c r="I25" s="263"/>
    </row>
    <row r="26" spans="1:12" ht="15.75">
      <c r="A26" s="263"/>
      <c r="B26" s="272" t="s">
        <v>537</v>
      </c>
      <c r="C26" s="1044" t="s">
        <v>538</v>
      </c>
      <c r="D26" s="1044"/>
      <c r="E26" s="273">
        <v>4000000</v>
      </c>
      <c r="F26" s="273">
        <v>0</v>
      </c>
      <c r="G26" s="273">
        <f t="shared" si="0"/>
        <v>0</v>
      </c>
      <c r="H26" s="274"/>
      <c r="I26" s="263"/>
    </row>
    <row r="27" spans="1:12" ht="15.75">
      <c r="A27" s="263"/>
      <c r="B27" s="272"/>
      <c r="C27" s="1047" t="s">
        <v>523</v>
      </c>
      <c r="D27" s="1047"/>
      <c r="E27" s="277">
        <f>SUM(E22:E26)</f>
        <v>610367500</v>
      </c>
      <c r="F27" s="277">
        <f>SUM(F22:F26)</f>
        <v>576864885</v>
      </c>
      <c r="G27" s="277">
        <f t="shared" si="0"/>
        <v>94.511074885212594</v>
      </c>
      <c r="H27" s="278">
        <f>SUM(H22:H26)</f>
        <v>408400000</v>
      </c>
      <c r="I27" s="263"/>
    </row>
    <row r="28" spans="1:12" ht="15.75">
      <c r="A28" s="263"/>
      <c r="B28" s="272"/>
      <c r="C28" s="1047" t="s">
        <v>524</v>
      </c>
      <c r="D28" s="1047"/>
      <c r="E28" s="277">
        <f>E20+E27</f>
        <v>14044754437.280001</v>
      </c>
      <c r="F28" s="277">
        <f>F20+F27</f>
        <v>12724150608</v>
      </c>
      <c r="G28" s="277">
        <f t="shared" si="0"/>
        <v>90.597173947202464</v>
      </c>
      <c r="H28" s="278">
        <f>H20+H27</f>
        <v>7993439050</v>
      </c>
      <c r="I28" s="263"/>
    </row>
    <row r="29" spans="1:12" ht="15.75">
      <c r="A29" s="263"/>
      <c r="B29" s="272"/>
      <c r="C29" s="1047" t="s">
        <v>372</v>
      </c>
      <c r="D29" s="1047"/>
      <c r="E29" s="277">
        <f>E15-E28</f>
        <v>-13840054437.280001</v>
      </c>
      <c r="F29" s="277">
        <f>F15-F28</f>
        <v>-12485770608</v>
      </c>
      <c r="G29" s="277">
        <f t="shared" si="0"/>
        <v>90.214750704794483</v>
      </c>
      <c r="H29" s="278">
        <f>H15-H28</f>
        <v>-7993439050</v>
      </c>
      <c r="I29" s="263"/>
    </row>
    <row r="30" spans="1:12" ht="2.25" customHeight="1" thickBot="1">
      <c r="A30" s="263"/>
      <c r="B30" s="291"/>
      <c r="C30" s="292"/>
      <c r="D30" s="293"/>
      <c r="E30" s="294"/>
      <c r="F30" s="294"/>
      <c r="G30" s="294"/>
      <c r="H30" s="295"/>
      <c r="I30" s="263"/>
    </row>
    <row r="31" spans="1:12" ht="15.75">
      <c r="A31" s="263"/>
      <c r="B31" s="263"/>
      <c r="C31" s="263"/>
      <c r="D31" s="263"/>
      <c r="E31" s="263"/>
      <c r="F31" s="263"/>
      <c r="G31" s="263"/>
      <c r="H31" s="263"/>
      <c r="I31" s="263"/>
    </row>
    <row r="32" spans="1:12" ht="15.75">
      <c r="A32" s="263"/>
      <c r="B32" s="263"/>
      <c r="C32" s="263"/>
      <c r="D32" s="263"/>
      <c r="E32" s="263"/>
      <c r="F32" s="1052" t="s">
        <v>724</v>
      </c>
      <c r="G32" s="1052"/>
      <c r="H32" s="1052"/>
      <c r="I32" s="297"/>
    </row>
    <row r="33" spans="6:9" ht="15.75">
      <c r="F33" s="1048" t="s">
        <v>648</v>
      </c>
      <c r="G33" s="1048"/>
      <c r="H33" s="1048"/>
      <c r="I33" s="445"/>
    </row>
    <row r="34" spans="6:9" ht="15.75">
      <c r="F34" s="1048" t="s">
        <v>525</v>
      </c>
      <c r="G34" s="1048"/>
      <c r="H34" s="1048"/>
      <c r="I34" s="298"/>
    </row>
    <row r="35" spans="6:9" ht="15.75">
      <c r="F35" s="1048" t="s">
        <v>526</v>
      </c>
      <c r="G35" s="1048"/>
      <c r="H35" s="1048"/>
      <c r="I35" s="298"/>
    </row>
    <row r="36" spans="6:9" ht="15.75">
      <c r="F36" s="299"/>
      <c r="G36" s="299"/>
      <c r="I36" s="299"/>
    </row>
    <row r="37" spans="6:9" ht="15.75">
      <c r="F37" s="446"/>
      <c r="G37" s="446"/>
      <c r="I37" s="301"/>
    </row>
    <row r="38" spans="6:9" ht="15.75">
      <c r="F38" s="1049" t="s">
        <v>650</v>
      </c>
      <c r="G38" s="1049"/>
      <c r="H38" s="1049"/>
    </row>
    <row r="39" spans="6:9" ht="15.75">
      <c r="F39" s="1050" t="s">
        <v>811</v>
      </c>
      <c r="G39" s="1050"/>
      <c r="H39" s="1050"/>
    </row>
  </sheetData>
  <mergeCells count="33">
    <mergeCell ref="C28:D28"/>
    <mergeCell ref="C29:D29"/>
    <mergeCell ref="C22:D22"/>
    <mergeCell ref="C23:D23"/>
    <mergeCell ref="C24:D24"/>
    <mergeCell ref="C25:D25"/>
    <mergeCell ref="C26:D26"/>
    <mergeCell ref="C17:D17"/>
    <mergeCell ref="C18:D18"/>
    <mergeCell ref="C20:D20"/>
    <mergeCell ref="C21:D21"/>
    <mergeCell ref="C27:D27"/>
    <mergeCell ref="F39:H39"/>
    <mergeCell ref="A7:I7"/>
    <mergeCell ref="A1:I1"/>
    <mergeCell ref="A3:I3"/>
    <mergeCell ref="A4:I4"/>
    <mergeCell ref="A5:I5"/>
    <mergeCell ref="A6:I6"/>
    <mergeCell ref="C19:D19"/>
    <mergeCell ref="C9:D9"/>
    <mergeCell ref="C10:D10"/>
    <mergeCell ref="C11:D11"/>
    <mergeCell ref="C12:D12"/>
    <mergeCell ref="C13:D13"/>
    <mergeCell ref="C14:D14"/>
    <mergeCell ref="C15:D15"/>
    <mergeCell ref="C16:D16"/>
    <mergeCell ref="F32:H32"/>
    <mergeCell ref="F33:H33"/>
    <mergeCell ref="F34:H34"/>
    <mergeCell ref="F35:H35"/>
    <mergeCell ref="F38:H38"/>
  </mergeCells>
  <pageMargins left="0.9055118110236221" right="0.70866141732283472" top="0.35433070866141736" bottom="0.15748031496062992" header="0.31496062992125984" footer="0.31496062992125984"/>
  <pageSetup paperSize="9" scale="90" orientation="landscape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2:N143"/>
  <sheetViews>
    <sheetView topLeftCell="A49" workbookViewId="0">
      <selection activeCell="L71" sqref="L71"/>
    </sheetView>
  </sheetViews>
  <sheetFormatPr defaultRowHeight="15"/>
  <cols>
    <col min="2" max="2" width="38.28515625" customWidth="1"/>
    <col min="3" max="3" width="9" customWidth="1"/>
    <col min="4" max="4" width="0.28515625" hidden="1" customWidth="1"/>
    <col min="5" max="5" width="0.140625" hidden="1" customWidth="1"/>
    <col min="6" max="6" width="12.140625" customWidth="1"/>
    <col min="7" max="7" width="13.85546875" bestFit="1" customWidth="1"/>
    <col min="8" max="9" width="0.140625" customWidth="1"/>
    <col min="10" max="10" width="0.42578125" hidden="1" customWidth="1"/>
    <col min="11" max="11" width="6.42578125" hidden="1" customWidth="1"/>
    <col min="13" max="13" width="14.7109375" customWidth="1"/>
  </cols>
  <sheetData>
    <row r="2" spans="1:13" ht="15.75">
      <c r="A2" s="244"/>
      <c r="B2" s="245"/>
      <c r="C2" s="245"/>
      <c r="D2" s="245" t="s">
        <v>658</v>
      </c>
      <c r="E2" s="245"/>
      <c r="F2" s="245"/>
      <c r="G2" s="245"/>
      <c r="H2" s="245"/>
      <c r="I2" s="245"/>
      <c r="J2" s="245"/>
      <c r="K2" s="245"/>
      <c r="L2" s="245"/>
      <c r="M2" s="311" t="s">
        <v>504</v>
      </c>
    </row>
    <row r="3" spans="1:13" ht="15.75">
      <c r="A3" s="1149" t="s">
        <v>388</v>
      </c>
      <c r="B3" s="1149"/>
      <c r="C3" s="1149"/>
      <c r="D3" s="1149"/>
      <c r="E3" s="1149"/>
      <c r="F3" s="1149"/>
      <c r="G3" s="1149"/>
      <c r="H3" s="1149"/>
      <c r="I3" s="1149"/>
      <c r="J3" s="1149"/>
      <c r="K3" s="1149"/>
      <c r="L3" s="1149"/>
      <c r="M3" s="1149"/>
    </row>
    <row r="4" spans="1:13" ht="15.75">
      <c r="A4" s="1149" t="s">
        <v>739</v>
      </c>
      <c r="B4" s="1149"/>
      <c r="C4" s="1149"/>
      <c r="D4" s="1149"/>
      <c r="E4" s="1149"/>
      <c r="F4" s="1149"/>
      <c r="G4" s="1149"/>
      <c r="H4" s="1149"/>
      <c r="I4" s="1149"/>
      <c r="J4" s="1149"/>
      <c r="K4" s="1149"/>
      <c r="L4" s="1149"/>
      <c r="M4" s="1149"/>
    </row>
    <row r="5" spans="1:13" ht="15.75">
      <c r="A5" s="1149" t="s">
        <v>740</v>
      </c>
      <c r="B5" s="1149"/>
      <c r="C5" s="1149"/>
      <c r="D5" s="1149"/>
      <c r="E5" s="1149"/>
      <c r="F5" s="1149"/>
      <c r="G5" s="1149"/>
      <c r="H5" s="1149"/>
      <c r="I5" s="1149"/>
      <c r="J5" s="1149"/>
      <c r="K5" s="1149"/>
      <c r="L5" s="1149"/>
      <c r="M5" s="1149"/>
    </row>
    <row r="6" spans="1:13" ht="15.75">
      <c r="A6" s="1149" t="s">
        <v>741</v>
      </c>
      <c r="B6" s="1149"/>
      <c r="C6" s="1149"/>
      <c r="D6" s="1149"/>
      <c r="E6" s="1149"/>
      <c r="F6" s="1149"/>
      <c r="G6" s="1149"/>
      <c r="H6" s="1149"/>
      <c r="I6" s="1149"/>
      <c r="J6" s="1149"/>
      <c r="K6" s="1149"/>
      <c r="L6" s="1149"/>
      <c r="M6" s="1149"/>
    </row>
    <row r="7" spans="1:13" ht="15.75" thickBot="1">
      <c r="A7" s="244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</row>
    <row r="8" spans="1:13">
      <c r="A8" s="1150" t="s">
        <v>83</v>
      </c>
      <c r="B8" s="1152" t="s">
        <v>389</v>
      </c>
      <c r="C8" s="1152" t="s">
        <v>390</v>
      </c>
      <c r="D8" s="1154" t="s">
        <v>659</v>
      </c>
      <c r="E8" s="1154" t="s">
        <v>742</v>
      </c>
      <c r="F8" s="1154" t="s">
        <v>743</v>
      </c>
      <c r="G8" s="1152" t="s">
        <v>89</v>
      </c>
      <c r="H8" s="1154" t="s">
        <v>744</v>
      </c>
      <c r="I8" s="1154" t="s">
        <v>745</v>
      </c>
      <c r="J8" s="1159" t="s">
        <v>746</v>
      </c>
      <c r="K8" s="1159" t="s">
        <v>747</v>
      </c>
      <c r="L8" s="1161" t="s">
        <v>748</v>
      </c>
      <c r="M8" s="1157" t="s">
        <v>660</v>
      </c>
    </row>
    <row r="9" spans="1:13" ht="34.5" customHeight="1" thickBot="1">
      <c r="A9" s="1151"/>
      <c r="B9" s="1153"/>
      <c r="C9" s="1153"/>
      <c r="D9" s="1155"/>
      <c r="E9" s="1156"/>
      <c r="F9" s="1156"/>
      <c r="G9" s="1153"/>
      <c r="H9" s="1155"/>
      <c r="I9" s="1156"/>
      <c r="J9" s="1160"/>
      <c r="K9" s="1160"/>
      <c r="L9" s="1160"/>
      <c r="M9" s="1158"/>
    </row>
    <row r="10" spans="1:13">
      <c r="A10" s="763"/>
      <c r="B10" s="763"/>
      <c r="C10" s="763"/>
      <c r="D10" s="763"/>
      <c r="E10" s="1159" t="s">
        <v>747</v>
      </c>
      <c r="F10" s="763"/>
      <c r="G10" s="763"/>
      <c r="H10" s="763"/>
      <c r="I10" s="763"/>
      <c r="J10" s="763"/>
      <c r="K10" s="763"/>
      <c r="L10" s="763"/>
      <c r="M10" s="764"/>
    </row>
    <row r="11" spans="1:13" ht="15.75" thickBot="1">
      <c r="A11" s="763"/>
      <c r="B11" s="763"/>
      <c r="C11" s="763"/>
      <c r="D11" s="763"/>
      <c r="E11" s="1160"/>
      <c r="F11" s="763"/>
      <c r="G11" s="763"/>
      <c r="H11" s="763"/>
      <c r="I11" s="763"/>
      <c r="J11" s="763"/>
      <c r="K11" s="763"/>
      <c r="L11" s="763"/>
      <c r="M11" s="764"/>
    </row>
    <row r="12" spans="1:13">
      <c r="A12" s="765" t="s">
        <v>185</v>
      </c>
      <c r="B12" s="766" t="s">
        <v>391</v>
      </c>
      <c r="C12" s="766"/>
      <c r="D12" s="767"/>
      <c r="E12" s="768"/>
      <c r="F12" s="766"/>
      <c r="G12" s="766"/>
      <c r="H12" s="766"/>
      <c r="I12" s="766"/>
      <c r="J12" s="768"/>
      <c r="K12" s="768"/>
      <c r="L12" s="768"/>
      <c r="M12" s="769"/>
    </row>
    <row r="13" spans="1:13">
      <c r="A13" s="353">
        <v>1</v>
      </c>
      <c r="B13" s="354" t="s">
        <v>394</v>
      </c>
      <c r="C13" s="355" t="s">
        <v>749</v>
      </c>
      <c r="D13" s="355">
        <v>0</v>
      </c>
      <c r="E13" s="770">
        <v>0</v>
      </c>
      <c r="F13" s="770">
        <v>36</v>
      </c>
      <c r="G13" s="355">
        <v>3364</v>
      </c>
      <c r="H13" s="355">
        <v>37</v>
      </c>
      <c r="I13" s="355">
        <v>8</v>
      </c>
      <c r="J13" s="770">
        <v>8</v>
      </c>
      <c r="K13" s="770">
        <v>0</v>
      </c>
      <c r="L13" s="770">
        <v>20</v>
      </c>
      <c r="M13" s="357">
        <v>67280</v>
      </c>
    </row>
    <row r="14" spans="1:13">
      <c r="A14" s="353">
        <v>2</v>
      </c>
      <c r="B14" s="354" t="s">
        <v>393</v>
      </c>
      <c r="C14" s="355" t="s">
        <v>749</v>
      </c>
      <c r="D14" s="355">
        <v>0</v>
      </c>
      <c r="E14" s="770">
        <v>0</v>
      </c>
      <c r="F14" s="770">
        <v>35</v>
      </c>
      <c r="G14" s="355">
        <v>68182</v>
      </c>
      <c r="H14" s="355">
        <v>37</v>
      </c>
      <c r="I14" s="355">
        <v>5</v>
      </c>
      <c r="J14" s="770">
        <v>5</v>
      </c>
      <c r="K14" s="770">
        <v>0</v>
      </c>
      <c r="L14" s="770">
        <v>25</v>
      </c>
      <c r="M14" s="357">
        <v>1704550</v>
      </c>
    </row>
    <row r="15" spans="1:13">
      <c r="A15" s="353">
        <v>3</v>
      </c>
      <c r="B15" s="354" t="s">
        <v>750</v>
      </c>
      <c r="C15" s="355" t="s">
        <v>751</v>
      </c>
      <c r="D15" s="355">
        <v>0</v>
      </c>
      <c r="E15" s="770">
        <v>0</v>
      </c>
      <c r="F15" s="770">
        <v>0</v>
      </c>
      <c r="G15" s="355">
        <v>3200</v>
      </c>
      <c r="H15" s="355">
        <v>30</v>
      </c>
      <c r="I15" s="355">
        <v>7</v>
      </c>
      <c r="J15" s="770">
        <v>7</v>
      </c>
      <c r="K15" s="770">
        <v>0</v>
      </c>
      <c r="L15" s="770">
        <v>0</v>
      </c>
      <c r="M15" s="357">
        <v>0</v>
      </c>
    </row>
    <row r="16" spans="1:13">
      <c r="A16" s="353">
        <v>4</v>
      </c>
      <c r="B16" s="354" t="s">
        <v>395</v>
      </c>
      <c r="C16" s="355" t="s">
        <v>751</v>
      </c>
      <c r="D16" s="355">
        <v>0</v>
      </c>
      <c r="E16" s="770">
        <v>14</v>
      </c>
      <c r="F16" s="770">
        <v>36</v>
      </c>
      <c r="G16" s="355">
        <v>4394</v>
      </c>
      <c r="H16" s="355">
        <v>33</v>
      </c>
      <c r="I16" s="355">
        <v>60</v>
      </c>
      <c r="J16" s="770">
        <v>46</v>
      </c>
      <c r="K16" s="770">
        <v>14</v>
      </c>
      <c r="L16" s="770">
        <v>30</v>
      </c>
      <c r="M16" s="357">
        <v>131820</v>
      </c>
    </row>
    <row r="17" spans="1:13">
      <c r="A17" s="353">
        <v>5</v>
      </c>
      <c r="B17" s="354" t="s">
        <v>396</v>
      </c>
      <c r="C17" s="355" t="s">
        <v>397</v>
      </c>
      <c r="D17" s="355">
        <v>0</v>
      </c>
      <c r="E17" s="770">
        <v>0</v>
      </c>
      <c r="F17" s="770">
        <v>22</v>
      </c>
      <c r="G17" s="355">
        <v>10909</v>
      </c>
      <c r="H17" s="355">
        <v>3</v>
      </c>
      <c r="I17" s="355">
        <v>6</v>
      </c>
      <c r="J17" s="770">
        <v>6</v>
      </c>
      <c r="K17" s="770">
        <v>0</v>
      </c>
      <c r="L17" s="770">
        <v>20</v>
      </c>
      <c r="M17" s="357">
        <v>218180</v>
      </c>
    </row>
    <row r="18" spans="1:13">
      <c r="A18" s="353">
        <v>6</v>
      </c>
      <c r="B18" s="354" t="s">
        <v>398</v>
      </c>
      <c r="C18" s="355" t="s">
        <v>399</v>
      </c>
      <c r="D18" s="355">
        <v>0</v>
      </c>
      <c r="E18" s="770">
        <v>29</v>
      </c>
      <c r="F18" s="770">
        <v>25</v>
      </c>
      <c r="G18" s="355">
        <v>46818</v>
      </c>
      <c r="H18" s="355">
        <v>39</v>
      </c>
      <c r="I18" s="355">
        <v>-14</v>
      </c>
      <c r="J18" s="770">
        <v>62</v>
      </c>
      <c r="K18" s="770">
        <v>29</v>
      </c>
      <c r="L18" s="770">
        <v>40</v>
      </c>
      <c r="M18" s="357">
        <v>1872720</v>
      </c>
    </row>
    <row r="19" spans="1:13">
      <c r="A19" s="353">
        <v>7</v>
      </c>
      <c r="B19" s="358" t="s">
        <v>400</v>
      </c>
      <c r="C19" s="355" t="s">
        <v>399</v>
      </c>
      <c r="D19" s="355">
        <v>0</v>
      </c>
      <c r="E19" s="770">
        <v>0</v>
      </c>
      <c r="F19" s="770">
        <v>12</v>
      </c>
      <c r="G19" s="355">
        <v>45091</v>
      </c>
      <c r="H19" s="355">
        <v>5</v>
      </c>
      <c r="I19" s="355">
        <v>7</v>
      </c>
      <c r="J19" s="770">
        <v>3</v>
      </c>
      <c r="K19" s="770">
        <v>0</v>
      </c>
      <c r="L19" s="770">
        <v>6</v>
      </c>
      <c r="M19" s="357">
        <v>270546</v>
      </c>
    </row>
    <row r="20" spans="1:13">
      <c r="A20" s="353">
        <v>8</v>
      </c>
      <c r="B20" s="354" t="s">
        <v>401</v>
      </c>
      <c r="C20" s="355" t="s">
        <v>392</v>
      </c>
      <c r="D20" s="355">
        <v>0</v>
      </c>
      <c r="E20" s="770">
        <v>0</v>
      </c>
      <c r="F20" s="770">
        <v>2</v>
      </c>
      <c r="G20" s="355">
        <v>63636</v>
      </c>
      <c r="H20" s="359">
        <v>0</v>
      </c>
      <c r="I20" s="355">
        <v>2</v>
      </c>
      <c r="J20" s="770">
        <v>8</v>
      </c>
      <c r="K20" s="770">
        <v>0</v>
      </c>
      <c r="L20" s="770">
        <v>1</v>
      </c>
      <c r="M20" s="357">
        <v>63636</v>
      </c>
    </row>
    <row r="21" spans="1:13">
      <c r="A21" s="353">
        <v>9</v>
      </c>
      <c r="B21" s="354" t="s">
        <v>402</v>
      </c>
      <c r="C21" s="355" t="s">
        <v>751</v>
      </c>
      <c r="D21" s="355">
        <v>0</v>
      </c>
      <c r="E21" s="770">
        <v>0</v>
      </c>
      <c r="F21" s="770">
        <v>9</v>
      </c>
      <c r="G21" s="355">
        <v>3788</v>
      </c>
      <c r="H21" s="355">
        <v>24</v>
      </c>
      <c r="I21" s="355">
        <v>-15</v>
      </c>
      <c r="J21" s="770">
        <v>0</v>
      </c>
      <c r="K21" s="770">
        <v>0</v>
      </c>
      <c r="L21" s="770">
        <v>5</v>
      </c>
      <c r="M21" s="357">
        <v>18940</v>
      </c>
    </row>
    <row r="22" spans="1:13">
      <c r="A22" s="353">
        <v>10</v>
      </c>
      <c r="B22" s="354" t="s">
        <v>419</v>
      </c>
      <c r="C22" s="355" t="s">
        <v>397</v>
      </c>
      <c r="D22" s="355">
        <v>0</v>
      </c>
      <c r="E22" s="770">
        <v>12</v>
      </c>
      <c r="F22" s="770">
        <v>12</v>
      </c>
      <c r="G22" s="355">
        <v>6061</v>
      </c>
      <c r="H22" s="355">
        <v>36</v>
      </c>
      <c r="I22" s="355">
        <v>-24</v>
      </c>
      <c r="J22" s="770">
        <v>96</v>
      </c>
      <c r="K22" s="770">
        <v>12</v>
      </c>
      <c r="L22" s="770">
        <v>15</v>
      </c>
      <c r="M22" s="357">
        <v>90915</v>
      </c>
    </row>
    <row r="23" spans="1:13">
      <c r="A23" s="353">
        <v>11</v>
      </c>
      <c r="B23" s="354" t="s">
        <v>752</v>
      </c>
      <c r="C23" s="355" t="s">
        <v>397</v>
      </c>
      <c r="D23" s="355">
        <v>0</v>
      </c>
      <c r="E23" s="770">
        <v>1</v>
      </c>
      <c r="F23" s="770">
        <v>1</v>
      </c>
      <c r="G23" s="355">
        <v>27455</v>
      </c>
      <c r="H23" s="355">
        <v>7</v>
      </c>
      <c r="I23" s="355">
        <v>-6</v>
      </c>
      <c r="J23" s="770">
        <v>4</v>
      </c>
      <c r="K23" s="770">
        <v>1</v>
      </c>
      <c r="L23" s="770">
        <v>1</v>
      </c>
      <c r="M23" s="357">
        <v>27455</v>
      </c>
    </row>
    <row r="24" spans="1:13">
      <c r="A24" s="353">
        <v>12</v>
      </c>
      <c r="B24" s="354" t="s">
        <v>753</v>
      </c>
      <c r="C24" s="355" t="s">
        <v>397</v>
      </c>
      <c r="D24" s="355">
        <v>0</v>
      </c>
      <c r="E24" s="770">
        <v>9</v>
      </c>
      <c r="F24" s="770">
        <v>9</v>
      </c>
      <c r="G24" s="355">
        <v>1000909</v>
      </c>
      <c r="H24" s="355">
        <v>5</v>
      </c>
      <c r="I24" s="355">
        <v>4</v>
      </c>
      <c r="J24" s="770">
        <v>1</v>
      </c>
      <c r="K24" s="770">
        <v>9</v>
      </c>
      <c r="L24" s="770">
        <v>10</v>
      </c>
      <c r="M24" s="357">
        <v>10009090</v>
      </c>
    </row>
    <row r="25" spans="1:13">
      <c r="A25" s="353">
        <v>13</v>
      </c>
      <c r="B25" s="354" t="s">
        <v>754</v>
      </c>
      <c r="C25" s="355" t="s">
        <v>397</v>
      </c>
      <c r="D25" s="355">
        <v>0</v>
      </c>
      <c r="E25" s="770">
        <v>0</v>
      </c>
      <c r="F25" s="770">
        <v>0</v>
      </c>
      <c r="G25" s="355">
        <v>2272727</v>
      </c>
      <c r="H25" s="355">
        <v>1</v>
      </c>
      <c r="I25" s="355">
        <v>1</v>
      </c>
      <c r="J25" s="770">
        <v>1</v>
      </c>
      <c r="K25" s="770">
        <v>0</v>
      </c>
      <c r="L25" s="770">
        <v>0</v>
      </c>
      <c r="M25" s="357">
        <v>0</v>
      </c>
    </row>
    <row r="26" spans="1:13">
      <c r="A26" s="353">
        <v>14</v>
      </c>
      <c r="B26" s="354" t="s">
        <v>755</v>
      </c>
      <c r="C26" s="355" t="s">
        <v>397</v>
      </c>
      <c r="D26" s="355">
        <v>0</v>
      </c>
      <c r="E26" s="770">
        <v>9</v>
      </c>
      <c r="F26" s="770">
        <v>9</v>
      </c>
      <c r="G26" s="355">
        <v>90909</v>
      </c>
      <c r="H26" s="355">
        <v>3</v>
      </c>
      <c r="I26" s="355">
        <v>15</v>
      </c>
      <c r="J26" s="770">
        <v>6</v>
      </c>
      <c r="K26" s="770">
        <v>9</v>
      </c>
      <c r="L26" s="770">
        <v>10</v>
      </c>
      <c r="M26" s="357">
        <v>909090</v>
      </c>
    </row>
    <row r="27" spans="1:13">
      <c r="A27" s="353">
        <v>15</v>
      </c>
      <c r="B27" s="354" t="s">
        <v>756</v>
      </c>
      <c r="C27" s="355" t="s">
        <v>397</v>
      </c>
      <c r="D27" s="355">
        <v>0</v>
      </c>
      <c r="E27" s="770">
        <v>0</v>
      </c>
      <c r="F27" s="770">
        <v>0</v>
      </c>
      <c r="G27" s="355">
        <v>90909</v>
      </c>
      <c r="H27" s="355">
        <v>7</v>
      </c>
      <c r="I27" s="355">
        <v>7</v>
      </c>
      <c r="J27" s="770">
        <v>5</v>
      </c>
      <c r="K27" s="770">
        <v>0</v>
      </c>
      <c r="L27" s="770">
        <v>0</v>
      </c>
      <c r="M27" s="357">
        <v>0</v>
      </c>
    </row>
    <row r="28" spans="1:13">
      <c r="A28" s="353">
        <v>16</v>
      </c>
      <c r="B28" s="354" t="s">
        <v>403</v>
      </c>
      <c r="C28" s="355" t="s">
        <v>757</v>
      </c>
      <c r="D28" s="355">
        <v>3</v>
      </c>
      <c r="E28" s="770">
        <v>0</v>
      </c>
      <c r="F28" s="770">
        <v>0</v>
      </c>
      <c r="G28" s="355">
        <v>1063636</v>
      </c>
      <c r="H28" s="355">
        <v>5</v>
      </c>
      <c r="I28" s="355">
        <v>2</v>
      </c>
      <c r="J28" s="770">
        <v>2</v>
      </c>
      <c r="K28" s="770">
        <v>0</v>
      </c>
      <c r="L28" s="770">
        <v>0</v>
      </c>
      <c r="M28" s="357">
        <v>0</v>
      </c>
    </row>
    <row r="29" spans="1:13">
      <c r="A29" s="353">
        <v>17</v>
      </c>
      <c r="B29" s="354" t="s">
        <v>758</v>
      </c>
      <c r="C29" s="355" t="s">
        <v>757</v>
      </c>
      <c r="D29" s="355">
        <v>0</v>
      </c>
      <c r="E29" s="770">
        <v>1</v>
      </c>
      <c r="F29" s="770">
        <v>1</v>
      </c>
      <c r="G29" s="355">
        <v>47727</v>
      </c>
      <c r="H29" s="355">
        <v>2</v>
      </c>
      <c r="I29" s="355">
        <v>2</v>
      </c>
      <c r="J29" s="770">
        <v>1</v>
      </c>
      <c r="K29" s="770">
        <v>1</v>
      </c>
      <c r="L29" s="770">
        <v>1</v>
      </c>
      <c r="M29" s="357">
        <v>47727</v>
      </c>
    </row>
    <row r="30" spans="1:13">
      <c r="A30" s="353">
        <v>18</v>
      </c>
      <c r="B30" s="354" t="s">
        <v>404</v>
      </c>
      <c r="C30" s="355" t="s">
        <v>397</v>
      </c>
      <c r="D30" s="355">
        <v>4</v>
      </c>
      <c r="E30" s="770">
        <v>3</v>
      </c>
      <c r="F30" s="770">
        <v>3</v>
      </c>
      <c r="G30" s="355">
        <v>12273</v>
      </c>
      <c r="H30" s="355">
        <v>12</v>
      </c>
      <c r="I30" s="355">
        <v>-9</v>
      </c>
      <c r="J30" s="770">
        <v>9</v>
      </c>
      <c r="K30" s="770">
        <v>3</v>
      </c>
      <c r="L30" s="770">
        <v>3</v>
      </c>
      <c r="M30" s="357">
        <v>36819</v>
      </c>
    </row>
    <row r="31" spans="1:13">
      <c r="A31" s="353">
        <v>19</v>
      </c>
      <c r="B31" s="354" t="s">
        <v>406</v>
      </c>
      <c r="C31" s="355" t="s">
        <v>407</v>
      </c>
      <c r="D31" s="355">
        <v>0</v>
      </c>
      <c r="E31" s="770">
        <v>0</v>
      </c>
      <c r="F31" s="770">
        <v>0</v>
      </c>
      <c r="G31" s="355">
        <v>8818</v>
      </c>
      <c r="H31" s="355">
        <v>0</v>
      </c>
      <c r="I31" s="355">
        <v>0</v>
      </c>
      <c r="J31" s="770">
        <v>10</v>
      </c>
      <c r="K31" s="770">
        <v>0</v>
      </c>
      <c r="L31" s="770">
        <v>0</v>
      </c>
      <c r="M31" s="357">
        <v>0</v>
      </c>
    </row>
    <row r="32" spans="1:13">
      <c r="A32" s="353">
        <v>20</v>
      </c>
      <c r="B32" s="354" t="s">
        <v>408</v>
      </c>
      <c r="C32" s="355" t="s">
        <v>397</v>
      </c>
      <c r="D32" s="355">
        <v>2</v>
      </c>
      <c r="E32" s="770">
        <v>0</v>
      </c>
      <c r="F32" s="770">
        <v>0</v>
      </c>
      <c r="G32" s="355">
        <v>6636</v>
      </c>
      <c r="H32" s="355">
        <v>6</v>
      </c>
      <c r="I32" s="355">
        <v>-6</v>
      </c>
      <c r="J32" s="770">
        <v>1</v>
      </c>
      <c r="K32" s="770">
        <v>0</v>
      </c>
      <c r="L32" s="770">
        <v>0</v>
      </c>
      <c r="M32" s="357">
        <v>0</v>
      </c>
    </row>
    <row r="33" spans="1:14">
      <c r="A33" s="353">
        <v>21</v>
      </c>
      <c r="B33" s="358" t="s">
        <v>409</v>
      </c>
      <c r="C33" s="355" t="s">
        <v>397</v>
      </c>
      <c r="D33" s="355">
        <v>3</v>
      </c>
      <c r="E33" s="770">
        <v>3</v>
      </c>
      <c r="F33" s="770">
        <v>3</v>
      </c>
      <c r="G33" s="355">
        <v>216364</v>
      </c>
      <c r="H33" s="355">
        <v>5</v>
      </c>
      <c r="I33" s="355">
        <v>6</v>
      </c>
      <c r="J33" s="770">
        <v>3</v>
      </c>
      <c r="K33" s="770">
        <v>3</v>
      </c>
      <c r="L33" s="770">
        <v>3</v>
      </c>
      <c r="M33" s="357">
        <v>649092</v>
      </c>
    </row>
    <row r="34" spans="1:14">
      <c r="A34" s="353">
        <v>22</v>
      </c>
      <c r="B34" s="358" t="s">
        <v>410</v>
      </c>
      <c r="C34" s="355" t="s">
        <v>411</v>
      </c>
      <c r="D34" s="355">
        <v>2</v>
      </c>
      <c r="E34" s="770">
        <v>0</v>
      </c>
      <c r="F34" s="770">
        <v>0</v>
      </c>
      <c r="G34" s="355">
        <v>14273</v>
      </c>
      <c r="H34" s="355">
        <v>2</v>
      </c>
      <c r="I34" s="355">
        <v>-2</v>
      </c>
      <c r="J34" s="770">
        <v>2</v>
      </c>
      <c r="K34" s="770">
        <v>0</v>
      </c>
      <c r="L34" s="770">
        <v>0</v>
      </c>
      <c r="M34" s="357">
        <v>0</v>
      </c>
    </row>
    <row r="35" spans="1:14">
      <c r="A35" s="353">
        <v>23</v>
      </c>
      <c r="B35" s="354" t="s">
        <v>412</v>
      </c>
      <c r="C35" s="355" t="s">
        <v>413</v>
      </c>
      <c r="D35" s="355">
        <v>2</v>
      </c>
      <c r="E35" s="770">
        <v>0</v>
      </c>
      <c r="F35" s="770">
        <v>0</v>
      </c>
      <c r="G35" s="355">
        <v>49500</v>
      </c>
      <c r="H35" s="355">
        <v>0</v>
      </c>
      <c r="I35" s="355">
        <v>0</v>
      </c>
      <c r="J35" s="770">
        <v>2</v>
      </c>
      <c r="K35" s="770">
        <v>0</v>
      </c>
      <c r="L35" s="770">
        <v>0</v>
      </c>
      <c r="M35" s="357">
        <v>0</v>
      </c>
    </row>
    <row r="36" spans="1:14">
      <c r="A36" s="353">
        <v>24</v>
      </c>
      <c r="B36" s="354" t="s">
        <v>414</v>
      </c>
      <c r="C36" s="355" t="s">
        <v>397</v>
      </c>
      <c r="D36" s="355">
        <v>18</v>
      </c>
      <c r="E36" s="770">
        <v>16</v>
      </c>
      <c r="F36" s="770">
        <v>16</v>
      </c>
      <c r="G36" s="355">
        <v>55000</v>
      </c>
      <c r="H36" s="355">
        <v>2</v>
      </c>
      <c r="I36" s="355">
        <v>14</v>
      </c>
      <c r="J36" s="770">
        <v>16</v>
      </c>
      <c r="K36" s="770">
        <v>16</v>
      </c>
      <c r="L36" s="770">
        <v>14</v>
      </c>
      <c r="M36" s="357">
        <v>770000</v>
      </c>
    </row>
    <row r="37" spans="1:14">
      <c r="A37" s="353">
        <v>25</v>
      </c>
      <c r="B37" s="354" t="s">
        <v>414</v>
      </c>
      <c r="C37" s="355" t="s">
        <v>397</v>
      </c>
      <c r="D37" s="355">
        <v>18</v>
      </c>
      <c r="E37" s="770"/>
      <c r="F37" s="770">
        <v>12</v>
      </c>
      <c r="G37" s="355">
        <v>68182</v>
      </c>
      <c r="H37" s="355">
        <v>2</v>
      </c>
      <c r="I37" s="355">
        <v>10</v>
      </c>
      <c r="J37" s="770">
        <v>16</v>
      </c>
      <c r="K37" s="770"/>
      <c r="L37" s="770">
        <v>10</v>
      </c>
      <c r="M37" s="357">
        <v>681820</v>
      </c>
    </row>
    <row r="38" spans="1:14">
      <c r="A38" s="353">
        <v>26</v>
      </c>
      <c r="B38" s="354" t="s">
        <v>415</v>
      </c>
      <c r="C38" s="355" t="s">
        <v>413</v>
      </c>
      <c r="D38" s="355">
        <v>3</v>
      </c>
      <c r="E38" s="770">
        <v>0</v>
      </c>
      <c r="F38" s="770">
        <v>0</v>
      </c>
      <c r="G38" s="355">
        <v>49500</v>
      </c>
      <c r="H38" s="355">
        <v>0</v>
      </c>
      <c r="I38" s="355">
        <v>0</v>
      </c>
      <c r="J38" s="770">
        <v>3</v>
      </c>
      <c r="K38" s="770">
        <v>0</v>
      </c>
      <c r="L38" s="770">
        <v>0</v>
      </c>
      <c r="M38" s="357">
        <v>0</v>
      </c>
    </row>
    <row r="39" spans="1:14">
      <c r="A39" s="353">
        <v>27</v>
      </c>
      <c r="B39" s="354" t="s">
        <v>416</v>
      </c>
      <c r="C39" s="355" t="s">
        <v>413</v>
      </c>
      <c r="D39" s="355">
        <v>6</v>
      </c>
      <c r="E39" s="770">
        <v>0</v>
      </c>
      <c r="F39" s="770">
        <v>0</v>
      </c>
      <c r="G39" s="355">
        <v>13909</v>
      </c>
      <c r="H39" s="355">
        <v>5</v>
      </c>
      <c r="I39" s="355">
        <v>-5</v>
      </c>
      <c r="J39" s="770">
        <v>6</v>
      </c>
      <c r="K39" s="770">
        <v>0</v>
      </c>
      <c r="L39" s="770">
        <v>0</v>
      </c>
      <c r="M39" s="357">
        <v>0</v>
      </c>
    </row>
    <row r="40" spans="1:14">
      <c r="A40" s="353">
        <v>28</v>
      </c>
      <c r="B40" s="354" t="s">
        <v>417</v>
      </c>
      <c r="C40" s="355" t="s">
        <v>413</v>
      </c>
      <c r="D40" s="355">
        <v>0</v>
      </c>
      <c r="E40" s="770">
        <v>1</v>
      </c>
      <c r="F40" s="770">
        <v>1</v>
      </c>
      <c r="G40" s="355">
        <v>20455</v>
      </c>
      <c r="H40" s="355">
        <v>7</v>
      </c>
      <c r="I40" s="355">
        <v>-6</v>
      </c>
      <c r="J40" s="770">
        <v>0</v>
      </c>
      <c r="K40" s="770">
        <v>1</v>
      </c>
      <c r="L40" s="770">
        <v>1</v>
      </c>
      <c r="M40" s="357">
        <v>20455</v>
      </c>
    </row>
    <row r="41" spans="1:14">
      <c r="A41" s="353">
        <v>29</v>
      </c>
      <c r="B41" s="354" t="s">
        <v>759</v>
      </c>
      <c r="C41" s="355" t="s">
        <v>405</v>
      </c>
      <c r="D41" s="355">
        <v>2</v>
      </c>
      <c r="E41" s="770">
        <v>4</v>
      </c>
      <c r="F41" s="770">
        <v>4</v>
      </c>
      <c r="G41" s="355">
        <v>22727</v>
      </c>
      <c r="H41" s="355">
        <v>12</v>
      </c>
      <c r="I41" s="355">
        <v>-8</v>
      </c>
      <c r="J41" s="770">
        <v>16</v>
      </c>
      <c r="K41" s="770">
        <v>4</v>
      </c>
      <c r="L41" s="770">
        <v>3</v>
      </c>
      <c r="M41" s="357">
        <v>68181</v>
      </c>
    </row>
    <row r="42" spans="1:14">
      <c r="A42" s="771">
        <v>30</v>
      </c>
      <c r="B42" s="772" t="s">
        <v>760</v>
      </c>
      <c r="C42" s="773" t="s">
        <v>761</v>
      </c>
      <c r="D42" s="773"/>
      <c r="E42" s="774"/>
      <c r="F42" s="774"/>
      <c r="G42" s="773">
        <v>31364</v>
      </c>
      <c r="H42" s="773"/>
      <c r="I42" s="773"/>
      <c r="J42" s="774"/>
      <c r="K42" s="774"/>
      <c r="L42" s="774"/>
      <c r="M42" s="775">
        <v>0</v>
      </c>
    </row>
    <row r="43" spans="1:14">
      <c r="A43" s="776">
        <v>31</v>
      </c>
      <c r="B43" s="772" t="s">
        <v>762</v>
      </c>
      <c r="C43" s="773" t="s">
        <v>751</v>
      </c>
      <c r="D43" s="773">
        <v>0</v>
      </c>
      <c r="E43" s="774">
        <v>5</v>
      </c>
      <c r="F43" s="774">
        <v>5</v>
      </c>
      <c r="G43" s="773">
        <v>45455</v>
      </c>
      <c r="H43" s="773">
        <v>0</v>
      </c>
      <c r="I43" s="773">
        <v>5</v>
      </c>
      <c r="J43" s="774">
        <v>10</v>
      </c>
      <c r="K43" s="774">
        <v>5</v>
      </c>
      <c r="L43" s="774">
        <v>4</v>
      </c>
      <c r="M43" s="775">
        <v>181820</v>
      </c>
    </row>
    <row r="44" spans="1:14">
      <c r="A44" s="777">
        <v>32</v>
      </c>
      <c r="B44" s="778" t="s">
        <v>763</v>
      </c>
      <c r="C44" s="779" t="s">
        <v>418</v>
      </c>
      <c r="D44" s="366">
        <v>3</v>
      </c>
      <c r="E44" s="779">
        <v>0</v>
      </c>
      <c r="F44" s="779">
        <v>0</v>
      </c>
      <c r="G44" s="779">
        <v>9900</v>
      </c>
      <c r="H44" s="779">
        <v>3</v>
      </c>
      <c r="I44" s="366">
        <v>-3</v>
      </c>
      <c r="J44" s="366">
        <v>3</v>
      </c>
      <c r="K44" s="779">
        <v>0</v>
      </c>
      <c r="L44" s="779">
        <v>0</v>
      </c>
      <c r="M44" s="779">
        <v>0</v>
      </c>
      <c r="N44" s="780"/>
    </row>
    <row r="45" spans="1:14">
      <c r="A45" s="777">
        <v>33</v>
      </c>
      <c r="B45" s="778" t="s">
        <v>764</v>
      </c>
      <c r="C45" s="779" t="s">
        <v>418</v>
      </c>
      <c r="D45" s="366">
        <v>3</v>
      </c>
      <c r="E45" s="779">
        <v>0</v>
      </c>
      <c r="F45" s="779">
        <v>0</v>
      </c>
      <c r="G45" s="779">
        <v>9900</v>
      </c>
      <c r="H45" s="779">
        <v>3</v>
      </c>
      <c r="I45" s="366">
        <v>-3</v>
      </c>
      <c r="J45" s="366">
        <v>3</v>
      </c>
      <c r="K45" s="779">
        <v>0</v>
      </c>
      <c r="L45" s="779">
        <v>0</v>
      </c>
      <c r="M45" s="779">
        <v>0</v>
      </c>
      <c r="N45" s="780"/>
    </row>
    <row r="46" spans="1:14">
      <c r="A46" s="777">
        <v>34</v>
      </c>
      <c r="B46" s="778" t="s">
        <v>765</v>
      </c>
      <c r="C46" s="779" t="s">
        <v>766</v>
      </c>
      <c r="D46" s="366"/>
      <c r="E46" s="779">
        <v>0</v>
      </c>
      <c r="F46" s="779">
        <v>4</v>
      </c>
      <c r="G46" s="779">
        <v>71364</v>
      </c>
      <c r="H46" s="779">
        <v>3</v>
      </c>
      <c r="I46" s="366">
        <v>1</v>
      </c>
      <c r="J46" s="366">
        <v>3</v>
      </c>
      <c r="K46" s="779">
        <v>0</v>
      </c>
      <c r="L46" s="779">
        <v>4</v>
      </c>
      <c r="M46" s="779">
        <v>285456</v>
      </c>
      <c r="N46" s="780"/>
    </row>
    <row r="47" spans="1:14">
      <c r="A47" s="781">
        <v>35</v>
      </c>
      <c r="B47" s="778" t="s">
        <v>767</v>
      </c>
      <c r="C47" s="779" t="s">
        <v>397</v>
      </c>
      <c r="D47" s="366">
        <v>0</v>
      </c>
      <c r="E47" s="779">
        <v>1</v>
      </c>
      <c r="F47" s="779">
        <v>40</v>
      </c>
      <c r="G47" s="779">
        <v>14636</v>
      </c>
      <c r="H47" s="779">
        <v>7</v>
      </c>
      <c r="I47" s="366">
        <v>33</v>
      </c>
      <c r="J47" s="366">
        <v>0</v>
      </c>
      <c r="K47" s="779">
        <v>1</v>
      </c>
      <c r="L47" s="779">
        <v>28</v>
      </c>
      <c r="M47" s="779">
        <v>409808</v>
      </c>
      <c r="N47" s="780"/>
    </row>
    <row r="48" spans="1:14">
      <c r="A48" s="781">
        <v>36</v>
      </c>
      <c r="B48" s="778" t="s">
        <v>768</v>
      </c>
      <c r="C48" s="779" t="s">
        <v>769</v>
      </c>
      <c r="D48" s="366">
        <v>0</v>
      </c>
      <c r="E48" s="779">
        <v>1</v>
      </c>
      <c r="F48" s="779">
        <v>40</v>
      </c>
      <c r="G48" s="779">
        <v>9364</v>
      </c>
      <c r="H48" s="779">
        <v>7</v>
      </c>
      <c r="I48" s="366">
        <v>33</v>
      </c>
      <c r="J48" s="366">
        <v>0</v>
      </c>
      <c r="K48" s="779">
        <v>1</v>
      </c>
      <c r="L48" s="779">
        <v>30</v>
      </c>
      <c r="M48" s="779">
        <v>280920</v>
      </c>
      <c r="N48" s="780"/>
    </row>
    <row r="49" spans="1:14">
      <c r="A49" s="781">
        <v>37</v>
      </c>
      <c r="B49" s="778" t="s">
        <v>770</v>
      </c>
      <c r="C49" s="779" t="s">
        <v>397</v>
      </c>
      <c r="D49" s="366">
        <v>0</v>
      </c>
      <c r="E49" s="779">
        <v>1</v>
      </c>
      <c r="F49" s="779">
        <v>20</v>
      </c>
      <c r="G49" s="779">
        <v>27455</v>
      </c>
      <c r="H49" s="779">
        <v>7</v>
      </c>
      <c r="I49" s="366">
        <v>13</v>
      </c>
      <c r="J49" s="366">
        <v>0</v>
      </c>
      <c r="K49" s="779">
        <v>1</v>
      </c>
      <c r="L49" s="779">
        <v>12</v>
      </c>
      <c r="M49" s="779">
        <v>329460</v>
      </c>
      <c r="N49" s="780"/>
    </row>
    <row r="50" spans="1:14">
      <c r="A50" s="781">
        <v>38</v>
      </c>
      <c r="B50" s="778" t="s">
        <v>771</v>
      </c>
      <c r="C50" s="779" t="s">
        <v>397</v>
      </c>
      <c r="D50" s="366">
        <v>0</v>
      </c>
      <c r="E50" s="779">
        <v>1</v>
      </c>
      <c r="F50" s="779">
        <v>40</v>
      </c>
      <c r="G50" s="779">
        <v>16545</v>
      </c>
      <c r="H50" s="779">
        <v>7</v>
      </c>
      <c r="I50" s="366">
        <v>33</v>
      </c>
      <c r="J50" s="366">
        <v>0</v>
      </c>
      <c r="K50" s="779">
        <v>1</v>
      </c>
      <c r="L50" s="779">
        <v>31</v>
      </c>
      <c r="M50" s="779">
        <v>512895</v>
      </c>
      <c r="N50" s="780"/>
    </row>
    <row r="51" spans="1:14">
      <c r="A51" s="781">
        <v>39</v>
      </c>
      <c r="B51" s="778" t="s">
        <v>772</v>
      </c>
      <c r="C51" s="779" t="s">
        <v>413</v>
      </c>
      <c r="D51" s="366">
        <v>0</v>
      </c>
      <c r="E51" s="779">
        <v>1</v>
      </c>
      <c r="F51" s="779">
        <v>1</v>
      </c>
      <c r="G51" s="779">
        <v>20455</v>
      </c>
      <c r="H51" s="779">
        <v>7</v>
      </c>
      <c r="I51" s="366">
        <v>-6</v>
      </c>
      <c r="J51" s="366">
        <v>0</v>
      </c>
      <c r="K51" s="779">
        <v>1</v>
      </c>
      <c r="L51" s="779">
        <v>1</v>
      </c>
      <c r="M51" s="779">
        <v>20455</v>
      </c>
      <c r="N51" s="780"/>
    </row>
    <row r="52" spans="1:14" ht="25.5">
      <c r="A52" s="781">
        <v>40</v>
      </c>
      <c r="B52" s="782" t="s">
        <v>773</v>
      </c>
      <c r="C52" s="779" t="s">
        <v>749</v>
      </c>
      <c r="D52" s="366">
        <v>0</v>
      </c>
      <c r="E52" s="779">
        <v>1</v>
      </c>
      <c r="F52" s="779">
        <v>1</v>
      </c>
      <c r="G52" s="779">
        <v>824545</v>
      </c>
      <c r="H52" s="779">
        <v>7</v>
      </c>
      <c r="I52" s="366">
        <v>-6</v>
      </c>
      <c r="J52" s="366">
        <v>0</v>
      </c>
      <c r="K52" s="779">
        <v>1</v>
      </c>
      <c r="L52" s="779">
        <v>1</v>
      </c>
      <c r="M52" s="779">
        <v>824545</v>
      </c>
      <c r="N52" s="780"/>
    </row>
    <row r="53" spans="1:14">
      <c r="A53" s="781">
        <v>41</v>
      </c>
      <c r="B53" s="783" t="s">
        <v>774</v>
      </c>
      <c r="C53" s="355" t="s">
        <v>407</v>
      </c>
      <c r="D53" s="355">
        <v>0</v>
      </c>
      <c r="E53" s="770">
        <v>0</v>
      </c>
      <c r="F53" s="770">
        <v>12</v>
      </c>
      <c r="G53" s="770">
        <v>17727</v>
      </c>
      <c r="H53" s="355">
        <v>0</v>
      </c>
      <c r="I53" s="355">
        <v>12</v>
      </c>
      <c r="J53" s="770">
        <v>10</v>
      </c>
      <c r="K53" s="770">
        <v>0</v>
      </c>
      <c r="L53" s="770">
        <v>5</v>
      </c>
      <c r="M53" s="357">
        <v>88635</v>
      </c>
    </row>
    <row r="54" spans="1:14">
      <c r="A54" s="781">
        <v>42</v>
      </c>
      <c r="B54" s="354" t="s">
        <v>775</v>
      </c>
      <c r="C54" s="779" t="s">
        <v>397</v>
      </c>
      <c r="D54" s="355">
        <v>0</v>
      </c>
      <c r="E54" s="770">
        <v>0</v>
      </c>
      <c r="F54" s="770">
        <v>24</v>
      </c>
      <c r="G54" s="355">
        <v>71364</v>
      </c>
      <c r="H54" s="355">
        <v>37</v>
      </c>
      <c r="I54" s="355">
        <v>5</v>
      </c>
      <c r="J54" s="770">
        <v>5</v>
      </c>
      <c r="K54" s="770">
        <v>0</v>
      </c>
      <c r="L54" s="770">
        <v>14</v>
      </c>
      <c r="M54" s="357">
        <v>999096</v>
      </c>
    </row>
    <row r="55" spans="1:14">
      <c r="A55" s="781">
        <v>43</v>
      </c>
      <c r="B55" s="354" t="s">
        <v>776</v>
      </c>
      <c r="C55" s="779" t="s">
        <v>397</v>
      </c>
      <c r="D55" s="355">
        <v>0</v>
      </c>
      <c r="E55" s="770">
        <v>0</v>
      </c>
      <c r="F55" s="770">
        <v>48</v>
      </c>
      <c r="G55" s="355">
        <v>16545</v>
      </c>
      <c r="H55" s="355">
        <v>37</v>
      </c>
      <c r="I55" s="355">
        <v>5</v>
      </c>
      <c r="J55" s="770">
        <v>5</v>
      </c>
      <c r="K55" s="770">
        <v>0</v>
      </c>
      <c r="L55" s="770">
        <v>25</v>
      </c>
      <c r="M55" s="357">
        <v>413625</v>
      </c>
    </row>
    <row r="56" spans="1:14">
      <c r="A56" s="781">
        <v>44</v>
      </c>
      <c r="B56" s="354" t="s">
        <v>777</v>
      </c>
      <c r="C56" s="779" t="s">
        <v>397</v>
      </c>
      <c r="D56" s="355">
        <v>0</v>
      </c>
      <c r="E56" s="770">
        <v>0</v>
      </c>
      <c r="F56" s="770">
        <v>48</v>
      </c>
      <c r="G56" s="355">
        <v>21955</v>
      </c>
      <c r="H56" s="355">
        <v>37</v>
      </c>
      <c r="I56" s="355">
        <v>5</v>
      </c>
      <c r="J56" s="770">
        <v>5</v>
      </c>
      <c r="K56" s="770">
        <v>0</v>
      </c>
      <c r="L56" s="770">
        <v>30</v>
      </c>
      <c r="M56" s="357">
        <v>658650</v>
      </c>
    </row>
    <row r="57" spans="1:14">
      <c r="A57" s="781">
        <v>45</v>
      </c>
      <c r="B57" s="354" t="s">
        <v>778</v>
      </c>
      <c r="C57" s="779" t="s">
        <v>397</v>
      </c>
      <c r="D57" s="355">
        <v>0</v>
      </c>
      <c r="E57" s="770">
        <v>0</v>
      </c>
      <c r="F57" s="770">
        <v>25</v>
      </c>
      <c r="G57" s="355">
        <v>17727</v>
      </c>
      <c r="H57" s="355">
        <v>37</v>
      </c>
      <c r="I57" s="355">
        <v>5</v>
      </c>
      <c r="J57" s="770">
        <v>5</v>
      </c>
      <c r="K57" s="770">
        <v>0</v>
      </c>
      <c r="L57" s="770">
        <v>15</v>
      </c>
      <c r="M57" s="357">
        <v>265905</v>
      </c>
    </row>
    <row r="58" spans="1:14" ht="15.75" thickBot="1">
      <c r="A58" s="784"/>
      <c r="B58" s="785" t="s">
        <v>17</v>
      </c>
      <c r="C58" s="786"/>
      <c r="D58" s="787"/>
      <c r="E58" s="788"/>
      <c r="F58" s="788"/>
      <c r="G58" s="788"/>
      <c r="H58" s="786"/>
      <c r="I58" s="786"/>
      <c r="J58" s="788"/>
      <c r="K58" s="788"/>
      <c r="L58" s="788"/>
      <c r="M58" s="789">
        <v>22929586</v>
      </c>
    </row>
    <row r="59" spans="1:14" ht="15.75" thickBot="1">
      <c r="A59" s="364"/>
      <c r="B59" s="365"/>
      <c r="C59" s="366"/>
      <c r="D59" s="367"/>
      <c r="E59" s="366"/>
      <c r="F59" s="366"/>
      <c r="G59" s="366"/>
      <c r="H59" s="366"/>
      <c r="I59" s="366"/>
      <c r="J59" s="366"/>
      <c r="K59" s="366"/>
      <c r="L59" s="366"/>
      <c r="M59" s="366"/>
    </row>
    <row r="60" spans="1:14">
      <c r="A60" s="372" t="s">
        <v>420</v>
      </c>
      <c r="B60" s="373" t="s">
        <v>421</v>
      </c>
      <c r="C60" s="374"/>
      <c r="D60" s="375"/>
      <c r="E60" s="790"/>
      <c r="F60" s="790"/>
      <c r="G60" s="374"/>
      <c r="H60" s="374"/>
      <c r="I60" s="374"/>
      <c r="J60" s="790"/>
      <c r="K60" s="790"/>
      <c r="L60" s="790"/>
      <c r="M60" s="376"/>
    </row>
    <row r="61" spans="1:14">
      <c r="A61" s="353">
        <v>1</v>
      </c>
      <c r="B61" s="354" t="s">
        <v>422</v>
      </c>
      <c r="C61" s="355" t="s">
        <v>423</v>
      </c>
      <c r="D61" s="356"/>
      <c r="E61" s="770">
        <v>4</v>
      </c>
      <c r="F61" s="770">
        <v>4</v>
      </c>
      <c r="G61" s="355">
        <v>9091</v>
      </c>
      <c r="H61" s="355">
        <v>5</v>
      </c>
      <c r="I61" s="355">
        <v>6</v>
      </c>
      <c r="J61" s="770">
        <v>2</v>
      </c>
      <c r="K61" s="770">
        <v>4</v>
      </c>
      <c r="L61" s="770">
        <v>3</v>
      </c>
      <c r="M61" s="357">
        <v>27273</v>
      </c>
    </row>
    <row r="62" spans="1:14">
      <c r="A62" s="353">
        <v>2</v>
      </c>
      <c r="B62" s="354" t="s">
        <v>424</v>
      </c>
      <c r="C62" s="355" t="s">
        <v>423</v>
      </c>
      <c r="D62" s="356"/>
      <c r="E62" s="770">
        <v>1</v>
      </c>
      <c r="F62" s="770">
        <v>20</v>
      </c>
      <c r="G62" s="355">
        <v>16682</v>
      </c>
      <c r="H62" s="355">
        <v>2</v>
      </c>
      <c r="I62" s="355">
        <v>2</v>
      </c>
      <c r="J62" s="770">
        <v>1</v>
      </c>
      <c r="K62" s="770">
        <v>1</v>
      </c>
      <c r="L62" s="770">
        <v>12</v>
      </c>
      <c r="M62" s="357">
        <v>200184</v>
      </c>
    </row>
    <row r="63" spans="1:14">
      <c r="A63" s="353">
        <v>3</v>
      </c>
      <c r="B63" s="354" t="s">
        <v>425</v>
      </c>
      <c r="C63" s="355" t="s">
        <v>423</v>
      </c>
      <c r="D63" s="356"/>
      <c r="E63" s="770">
        <v>0</v>
      </c>
      <c r="F63" s="770">
        <v>40</v>
      </c>
      <c r="G63" s="355">
        <v>18636</v>
      </c>
      <c r="H63" s="355">
        <v>0</v>
      </c>
      <c r="I63" s="355">
        <v>40</v>
      </c>
      <c r="J63" s="770">
        <v>2</v>
      </c>
      <c r="K63" s="770">
        <v>0</v>
      </c>
      <c r="L63" s="770">
        <v>23</v>
      </c>
      <c r="M63" s="357">
        <v>428628</v>
      </c>
    </row>
    <row r="64" spans="1:14">
      <c r="A64" s="353">
        <v>4</v>
      </c>
      <c r="B64" s="354" t="s">
        <v>426</v>
      </c>
      <c r="C64" s="355" t="s">
        <v>423</v>
      </c>
      <c r="D64" s="356">
        <v>1</v>
      </c>
      <c r="E64" s="770">
        <v>0</v>
      </c>
      <c r="F64" s="770">
        <v>40</v>
      </c>
      <c r="G64" s="355">
        <v>25455</v>
      </c>
      <c r="H64" s="355">
        <v>4</v>
      </c>
      <c r="I64" s="355">
        <v>36</v>
      </c>
      <c r="J64" s="770">
        <v>1</v>
      </c>
      <c r="K64" s="770">
        <v>0</v>
      </c>
      <c r="L64" s="770">
        <v>25</v>
      </c>
      <c r="M64" s="357">
        <v>636375</v>
      </c>
    </row>
    <row r="65" spans="1:13">
      <c r="A65" s="353">
        <v>5</v>
      </c>
      <c r="B65" s="354" t="s">
        <v>427</v>
      </c>
      <c r="C65" s="355" t="s">
        <v>397</v>
      </c>
      <c r="D65" s="356"/>
      <c r="E65" s="770">
        <v>0</v>
      </c>
      <c r="F65" s="770">
        <v>15</v>
      </c>
      <c r="G65" s="355">
        <v>108182</v>
      </c>
      <c r="H65" s="355">
        <v>10</v>
      </c>
      <c r="I65" s="355">
        <v>10</v>
      </c>
      <c r="J65" s="770">
        <v>0</v>
      </c>
      <c r="K65" s="770">
        <v>0</v>
      </c>
      <c r="L65" s="770">
        <v>6</v>
      </c>
      <c r="M65" s="357">
        <v>649092</v>
      </c>
    </row>
    <row r="66" spans="1:13">
      <c r="A66" s="353">
        <v>6</v>
      </c>
      <c r="B66" s="354" t="s">
        <v>428</v>
      </c>
      <c r="C66" s="355" t="s">
        <v>397</v>
      </c>
      <c r="D66" s="356"/>
      <c r="E66" s="770">
        <v>1</v>
      </c>
      <c r="F66" s="770">
        <v>13</v>
      </c>
      <c r="G66" s="355">
        <v>54545</v>
      </c>
      <c r="H66" s="355">
        <v>1</v>
      </c>
      <c r="I66" s="355">
        <v>2</v>
      </c>
      <c r="J66" s="770">
        <v>1</v>
      </c>
      <c r="K66" s="770">
        <v>1</v>
      </c>
      <c r="L66" s="770">
        <v>8</v>
      </c>
      <c r="M66" s="357">
        <v>436360</v>
      </c>
    </row>
    <row r="67" spans="1:13">
      <c r="A67" s="353">
        <v>7</v>
      </c>
      <c r="B67" s="354" t="s">
        <v>429</v>
      </c>
      <c r="C67" s="355" t="s">
        <v>397</v>
      </c>
      <c r="D67" s="356"/>
      <c r="E67" s="770">
        <v>0</v>
      </c>
      <c r="F67" s="770">
        <v>0</v>
      </c>
      <c r="G67" s="355">
        <v>22727</v>
      </c>
      <c r="H67" s="355">
        <v>5</v>
      </c>
      <c r="I67" s="355">
        <v>5</v>
      </c>
      <c r="J67" s="770">
        <v>5</v>
      </c>
      <c r="K67" s="770">
        <v>0</v>
      </c>
      <c r="L67" s="770">
        <v>0</v>
      </c>
      <c r="M67" s="357">
        <v>0</v>
      </c>
    </row>
    <row r="68" spans="1:13">
      <c r="A68" s="353">
        <v>8</v>
      </c>
      <c r="B68" s="354" t="s">
        <v>430</v>
      </c>
      <c r="C68" s="355" t="s">
        <v>397</v>
      </c>
      <c r="D68" s="356">
        <v>2</v>
      </c>
      <c r="E68" s="770">
        <v>4</v>
      </c>
      <c r="F68" s="770">
        <v>20</v>
      </c>
      <c r="G68" s="355">
        <v>16364</v>
      </c>
      <c r="H68" s="355">
        <v>14</v>
      </c>
      <c r="I68" s="355">
        <v>12</v>
      </c>
      <c r="J68" s="770">
        <v>8</v>
      </c>
      <c r="K68" s="770">
        <v>4</v>
      </c>
      <c r="L68" s="770">
        <v>10</v>
      </c>
      <c r="M68" s="357">
        <v>163640</v>
      </c>
    </row>
    <row r="69" spans="1:13">
      <c r="A69" s="353">
        <v>9</v>
      </c>
      <c r="B69" s="354" t="s">
        <v>431</v>
      </c>
      <c r="C69" s="355" t="s">
        <v>397</v>
      </c>
      <c r="D69" s="356" t="s">
        <v>218</v>
      </c>
      <c r="E69" s="770">
        <v>3</v>
      </c>
      <c r="F69" s="770">
        <v>10</v>
      </c>
      <c r="G69" s="355">
        <v>20909</v>
      </c>
      <c r="H69" s="355">
        <v>3</v>
      </c>
      <c r="I69" s="355">
        <v>4</v>
      </c>
      <c r="J69" s="770">
        <v>1</v>
      </c>
      <c r="K69" s="770">
        <v>3</v>
      </c>
      <c r="L69" s="770">
        <v>9</v>
      </c>
      <c r="M69" s="357">
        <v>188181</v>
      </c>
    </row>
    <row r="70" spans="1:13">
      <c r="A70" s="353">
        <v>10</v>
      </c>
      <c r="B70" s="354" t="s">
        <v>432</v>
      </c>
      <c r="C70" s="355" t="s">
        <v>397</v>
      </c>
      <c r="D70" s="356">
        <v>1</v>
      </c>
      <c r="E70" s="770">
        <v>1</v>
      </c>
      <c r="F70" s="770">
        <v>1</v>
      </c>
      <c r="G70" s="355">
        <v>6364</v>
      </c>
      <c r="H70" s="355">
        <v>7</v>
      </c>
      <c r="I70" s="355">
        <v>6</v>
      </c>
      <c r="J70" s="770">
        <v>5</v>
      </c>
      <c r="K70" s="770">
        <v>1</v>
      </c>
      <c r="L70" s="770">
        <v>1</v>
      </c>
      <c r="M70" s="357">
        <v>6364</v>
      </c>
    </row>
    <row r="71" spans="1:13">
      <c r="A71" s="353">
        <v>11</v>
      </c>
      <c r="B71" s="354" t="s">
        <v>433</v>
      </c>
      <c r="C71" s="355" t="s">
        <v>397</v>
      </c>
      <c r="D71" s="356">
        <v>1</v>
      </c>
      <c r="E71" s="770">
        <v>1</v>
      </c>
      <c r="F71" s="770">
        <v>12</v>
      </c>
      <c r="G71" s="355">
        <v>64955</v>
      </c>
      <c r="H71" s="355">
        <v>0</v>
      </c>
      <c r="I71" s="355">
        <v>12</v>
      </c>
      <c r="J71" s="770">
        <v>0</v>
      </c>
      <c r="K71" s="770">
        <v>1</v>
      </c>
      <c r="L71" s="770">
        <v>7</v>
      </c>
      <c r="M71" s="357">
        <v>454685</v>
      </c>
    </row>
    <row r="72" spans="1:13">
      <c r="A72" s="353">
        <v>12</v>
      </c>
      <c r="B72" s="354" t="s">
        <v>434</v>
      </c>
      <c r="C72" s="355" t="s">
        <v>757</v>
      </c>
      <c r="D72" s="356"/>
      <c r="E72" s="770">
        <v>2</v>
      </c>
      <c r="F72" s="770">
        <v>21</v>
      </c>
      <c r="G72" s="355">
        <v>18182</v>
      </c>
      <c r="H72" s="355">
        <v>12</v>
      </c>
      <c r="I72" s="355">
        <v>12</v>
      </c>
      <c r="J72" s="770">
        <v>10</v>
      </c>
      <c r="K72" s="770">
        <v>2</v>
      </c>
      <c r="L72" s="770">
        <v>13</v>
      </c>
      <c r="M72" s="357">
        <v>236366</v>
      </c>
    </row>
    <row r="73" spans="1:13">
      <c r="A73" s="353">
        <v>13</v>
      </c>
      <c r="B73" s="354" t="s">
        <v>435</v>
      </c>
      <c r="C73" s="355" t="s">
        <v>392</v>
      </c>
      <c r="D73" s="356">
        <v>12</v>
      </c>
      <c r="E73" s="770">
        <v>10</v>
      </c>
      <c r="F73" s="770">
        <v>10</v>
      </c>
      <c r="G73" s="355">
        <v>12727</v>
      </c>
      <c r="H73" s="355">
        <v>32</v>
      </c>
      <c r="I73" s="355">
        <v>12</v>
      </c>
      <c r="J73" s="770">
        <v>2</v>
      </c>
      <c r="K73" s="770">
        <v>10</v>
      </c>
      <c r="L73" s="770">
        <v>11</v>
      </c>
      <c r="M73" s="357">
        <v>139997</v>
      </c>
    </row>
    <row r="74" spans="1:13">
      <c r="A74" s="353">
        <v>14</v>
      </c>
      <c r="B74" s="354" t="s">
        <v>436</v>
      </c>
      <c r="C74" s="355" t="s">
        <v>392</v>
      </c>
      <c r="D74" s="356">
        <v>240</v>
      </c>
      <c r="E74" s="770">
        <v>1</v>
      </c>
      <c r="F74" s="770">
        <v>1</v>
      </c>
      <c r="G74" s="355">
        <v>18182</v>
      </c>
      <c r="H74" s="355">
        <v>2</v>
      </c>
      <c r="I74" s="355">
        <v>4</v>
      </c>
      <c r="J74" s="770">
        <v>3</v>
      </c>
      <c r="K74" s="770">
        <v>1</v>
      </c>
      <c r="L74" s="770">
        <v>1</v>
      </c>
      <c r="M74" s="357">
        <v>18182</v>
      </c>
    </row>
    <row r="75" spans="1:13">
      <c r="A75" s="353">
        <v>15</v>
      </c>
      <c r="B75" s="354" t="s">
        <v>437</v>
      </c>
      <c r="C75" s="355" t="s">
        <v>392</v>
      </c>
      <c r="D75" s="356">
        <v>3</v>
      </c>
      <c r="E75" s="770">
        <v>5</v>
      </c>
      <c r="F75" s="770">
        <v>5</v>
      </c>
      <c r="G75" s="355">
        <v>45455</v>
      </c>
      <c r="H75" s="355">
        <v>11</v>
      </c>
      <c r="I75" s="355">
        <v>12</v>
      </c>
      <c r="J75" s="770">
        <v>7</v>
      </c>
      <c r="K75" s="770">
        <v>5</v>
      </c>
      <c r="L75" s="770">
        <v>4</v>
      </c>
      <c r="M75" s="357">
        <v>181820</v>
      </c>
    </row>
    <row r="76" spans="1:13">
      <c r="A76" s="353">
        <v>16</v>
      </c>
      <c r="B76" s="354" t="s">
        <v>438</v>
      </c>
      <c r="C76" s="355" t="s">
        <v>392</v>
      </c>
      <c r="D76" s="356">
        <v>16</v>
      </c>
      <c r="E76" s="770">
        <v>21</v>
      </c>
      <c r="F76" s="770">
        <v>21</v>
      </c>
      <c r="G76" s="355">
        <v>45455</v>
      </c>
      <c r="H76" s="355">
        <v>13</v>
      </c>
      <c r="I76" s="355">
        <v>26</v>
      </c>
      <c r="J76" s="770">
        <v>5</v>
      </c>
      <c r="K76" s="770">
        <v>21</v>
      </c>
      <c r="L76" s="770">
        <v>19</v>
      </c>
      <c r="M76" s="357">
        <v>863645</v>
      </c>
    </row>
    <row r="77" spans="1:13">
      <c r="A77" s="353">
        <v>17</v>
      </c>
      <c r="B77" s="354" t="s">
        <v>439</v>
      </c>
      <c r="C77" s="355" t="s">
        <v>392</v>
      </c>
      <c r="D77" s="356">
        <v>15</v>
      </c>
      <c r="E77" s="770">
        <v>8</v>
      </c>
      <c r="F77" s="770">
        <v>8</v>
      </c>
      <c r="G77" s="355">
        <v>40909</v>
      </c>
      <c r="H77" s="355">
        <v>19</v>
      </c>
      <c r="I77" s="355">
        <v>16</v>
      </c>
      <c r="J77" s="770">
        <v>8</v>
      </c>
      <c r="K77" s="770">
        <v>8</v>
      </c>
      <c r="L77" s="770">
        <v>7</v>
      </c>
      <c r="M77" s="357">
        <v>286363</v>
      </c>
    </row>
    <row r="78" spans="1:13">
      <c r="A78" s="353">
        <v>18</v>
      </c>
      <c r="B78" s="354" t="s">
        <v>440</v>
      </c>
      <c r="C78" s="355" t="s">
        <v>392</v>
      </c>
      <c r="D78" s="356">
        <v>0</v>
      </c>
      <c r="E78" s="770">
        <v>0</v>
      </c>
      <c r="F78" s="770">
        <v>15</v>
      </c>
      <c r="G78" s="355">
        <v>36364</v>
      </c>
      <c r="H78" s="355">
        <v>8</v>
      </c>
      <c r="I78" s="355">
        <v>12</v>
      </c>
      <c r="J78" s="770">
        <v>12</v>
      </c>
      <c r="K78" s="770">
        <v>0</v>
      </c>
      <c r="L78" s="770">
        <v>9</v>
      </c>
      <c r="M78" s="357">
        <v>327276</v>
      </c>
    </row>
    <row r="79" spans="1:13">
      <c r="A79" s="353">
        <v>19</v>
      </c>
      <c r="B79" s="354" t="s">
        <v>779</v>
      </c>
      <c r="C79" s="355" t="s">
        <v>392</v>
      </c>
      <c r="D79" s="356">
        <v>0</v>
      </c>
      <c r="E79" s="770">
        <v>1</v>
      </c>
      <c r="F79" s="770">
        <v>1</v>
      </c>
      <c r="G79" s="355">
        <v>36364</v>
      </c>
      <c r="H79" s="355">
        <v>8</v>
      </c>
      <c r="I79" s="355">
        <v>10</v>
      </c>
      <c r="J79" s="770">
        <v>9</v>
      </c>
      <c r="K79" s="770">
        <v>1</v>
      </c>
      <c r="L79" s="770">
        <v>1</v>
      </c>
      <c r="M79" s="357">
        <v>36364</v>
      </c>
    </row>
    <row r="80" spans="1:13">
      <c r="A80" s="353">
        <v>20</v>
      </c>
      <c r="B80" s="354" t="s">
        <v>441</v>
      </c>
      <c r="C80" s="355" t="s">
        <v>392</v>
      </c>
      <c r="D80" s="356">
        <v>4</v>
      </c>
      <c r="E80" s="770">
        <v>2</v>
      </c>
      <c r="F80" s="770">
        <v>50</v>
      </c>
      <c r="G80" s="355">
        <v>13636</v>
      </c>
      <c r="H80" s="355">
        <v>29</v>
      </c>
      <c r="I80" s="355">
        <v>25</v>
      </c>
      <c r="J80" s="770">
        <v>23</v>
      </c>
      <c r="K80" s="770">
        <v>2</v>
      </c>
      <c r="L80" s="770">
        <v>25</v>
      </c>
      <c r="M80" s="357">
        <v>340900</v>
      </c>
    </row>
    <row r="81" spans="1:13">
      <c r="A81" s="353">
        <v>21</v>
      </c>
      <c r="B81" s="354" t="s">
        <v>442</v>
      </c>
      <c r="C81" s="355" t="s">
        <v>397</v>
      </c>
      <c r="D81" s="356">
        <v>1</v>
      </c>
      <c r="E81" s="770"/>
      <c r="F81" s="770"/>
      <c r="G81" s="355">
        <v>123200</v>
      </c>
      <c r="H81" s="355">
        <v>1</v>
      </c>
      <c r="I81" s="355">
        <v>-1</v>
      </c>
      <c r="J81" s="770"/>
      <c r="K81" s="770"/>
      <c r="L81" s="770"/>
      <c r="M81" s="357">
        <v>-123200</v>
      </c>
    </row>
    <row r="82" spans="1:13">
      <c r="A82" s="353">
        <v>22</v>
      </c>
      <c r="B82" s="354" t="s">
        <v>443</v>
      </c>
      <c r="C82" s="355" t="s">
        <v>397</v>
      </c>
      <c r="D82" s="356">
        <v>4</v>
      </c>
      <c r="E82" s="770">
        <v>8</v>
      </c>
      <c r="F82" s="770">
        <v>4</v>
      </c>
      <c r="G82" s="355">
        <v>131364</v>
      </c>
      <c r="H82" s="355">
        <v>0</v>
      </c>
      <c r="I82" s="355">
        <v>8</v>
      </c>
      <c r="J82" s="770">
        <v>0</v>
      </c>
      <c r="K82" s="770">
        <v>8</v>
      </c>
      <c r="L82" s="770">
        <v>5</v>
      </c>
      <c r="M82" s="357">
        <v>656820</v>
      </c>
    </row>
    <row r="83" spans="1:13" ht="15.75" thickBot="1">
      <c r="A83" s="771">
        <v>23</v>
      </c>
      <c r="B83" s="772" t="s">
        <v>780</v>
      </c>
      <c r="C83" s="773" t="s">
        <v>757</v>
      </c>
      <c r="D83" s="363">
        <v>2</v>
      </c>
      <c r="E83" s="774">
        <v>0</v>
      </c>
      <c r="F83" s="774">
        <v>0</v>
      </c>
      <c r="G83" s="773">
        <v>9091</v>
      </c>
      <c r="H83" s="362">
        <v>5</v>
      </c>
      <c r="I83" s="362">
        <v>5</v>
      </c>
      <c r="J83" s="791">
        <v>5</v>
      </c>
      <c r="K83" s="774">
        <v>0</v>
      </c>
      <c r="L83" s="774">
        <v>0</v>
      </c>
      <c r="M83" s="775">
        <v>0</v>
      </c>
    </row>
    <row r="84" spans="1:13" ht="15.75" thickBot="1">
      <c r="A84" s="792">
        <v>24</v>
      </c>
      <c r="B84" s="793" t="s">
        <v>444</v>
      </c>
      <c r="C84" s="794" t="s">
        <v>397</v>
      </c>
      <c r="D84" s="795">
        <v>2</v>
      </c>
      <c r="E84" s="794">
        <v>0</v>
      </c>
      <c r="F84" s="794">
        <v>10</v>
      </c>
      <c r="G84" s="794">
        <v>8909</v>
      </c>
      <c r="H84" s="362">
        <v>5</v>
      </c>
      <c r="I84" s="362">
        <v>5</v>
      </c>
      <c r="J84" s="791">
        <v>5</v>
      </c>
      <c r="K84" s="794">
        <v>0</v>
      </c>
      <c r="L84" s="794">
        <v>7</v>
      </c>
      <c r="M84" s="796">
        <v>62363</v>
      </c>
    </row>
    <row r="85" spans="1:13" ht="15.75" thickBot="1">
      <c r="A85" s="771">
        <v>25</v>
      </c>
      <c r="B85" s="793" t="s">
        <v>781</v>
      </c>
      <c r="C85" s="797" t="s">
        <v>397</v>
      </c>
      <c r="D85" s="798">
        <v>2</v>
      </c>
      <c r="E85" s="794">
        <v>0</v>
      </c>
      <c r="F85" s="794">
        <v>15</v>
      </c>
      <c r="G85" s="794">
        <v>16455</v>
      </c>
      <c r="H85" s="362">
        <v>5</v>
      </c>
      <c r="I85" s="362">
        <v>5</v>
      </c>
      <c r="J85" s="791">
        <v>5</v>
      </c>
      <c r="K85" s="794">
        <v>0</v>
      </c>
      <c r="L85" s="794">
        <v>11</v>
      </c>
      <c r="M85" s="796">
        <v>181005</v>
      </c>
    </row>
    <row r="86" spans="1:13" ht="15.75" thickBot="1">
      <c r="A86" s="771">
        <v>26</v>
      </c>
      <c r="B86" s="793" t="s">
        <v>782</v>
      </c>
      <c r="C86" s="355" t="s">
        <v>397</v>
      </c>
      <c r="D86" s="363">
        <v>2</v>
      </c>
      <c r="E86" s="794">
        <v>0</v>
      </c>
      <c r="F86" s="794">
        <v>12</v>
      </c>
      <c r="G86" s="794">
        <v>23636</v>
      </c>
      <c r="H86" s="362">
        <v>5</v>
      </c>
      <c r="I86" s="362">
        <v>5</v>
      </c>
      <c r="J86" s="791">
        <v>5</v>
      </c>
      <c r="K86" s="794">
        <v>0</v>
      </c>
      <c r="L86" s="794">
        <v>7</v>
      </c>
      <c r="M86" s="796">
        <v>165452</v>
      </c>
    </row>
    <row r="87" spans="1:13" ht="15.75" thickBot="1">
      <c r="A87" s="771">
        <v>27</v>
      </c>
      <c r="B87" s="793" t="s">
        <v>783</v>
      </c>
      <c r="C87" s="355" t="s">
        <v>423</v>
      </c>
      <c r="D87" s="363">
        <v>2</v>
      </c>
      <c r="E87" s="794">
        <v>0</v>
      </c>
      <c r="F87" s="794">
        <v>20</v>
      </c>
      <c r="G87" s="794">
        <v>18636</v>
      </c>
      <c r="H87" s="362">
        <v>5</v>
      </c>
      <c r="I87" s="362">
        <v>5</v>
      </c>
      <c r="J87" s="791">
        <v>5</v>
      </c>
      <c r="K87" s="794">
        <v>0</v>
      </c>
      <c r="L87" s="794">
        <v>9</v>
      </c>
      <c r="M87" s="796">
        <v>167724</v>
      </c>
    </row>
    <row r="88" spans="1:13">
      <c r="A88" s="771">
        <v>28</v>
      </c>
      <c r="B88" s="793" t="s">
        <v>784</v>
      </c>
      <c r="C88" s="355" t="s">
        <v>397</v>
      </c>
      <c r="D88" s="799"/>
      <c r="E88" s="779"/>
      <c r="F88" s="797">
        <v>20</v>
      </c>
      <c r="G88" s="797">
        <v>15909</v>
      </c>
      <c r="H88" s="773"/>
      <c r="I88" s="773"/>
      <c r="J88" s="774"/>
      <c r="K88" s="779"/>
      <c r="L88" s="797">
        <v>11</v>
      </c>
      <c r="M88" s="800">
        <v>174999</v>
      </c>
    </row>
    <row r="89" spans="1:13">
      <c r="A89" s="771">
        <v>29</v>
      </c>
      <c r="B89" s="772" t="s">
        <v>785</v>
      </c>
      <c r="C89" s="355" t="s">
        <v>397</v>
      </c>
      <c r="D89" s="799"/>
      <c r="E89" s="774"/>
      <c r="F89" s="774">
        <v>12</v>
      </c>
      <c r="G89" s="773">
        <v>10909</v>
      </c>
      <c r="H89" s="773"/>
      <c r="I89" s="773"/>
      <c r="J89" s="774"/>
      <c r="K89" s="774"/>
      <c r="L89" s="774">
        <v>6</v>
      </c>
      <c r="M89" s="775">
        <v>65454</v>
      </c>
    </row>
    <row r="90" spans="1:13">
      <c r="A90" s="771">
        <v>30</v>
      </c>
      <c r="B90" s="772" t="s">
        <v>786</v>
      </c>
      <c r="C90" s="355" t="s">
        <v>397</v>
      </c>
      <c r="D90" s="799"/>
      <c r="E90" s="774"/>
      <c r="F90" s="774">
        <v>100</v>
      </c>
      <c r="G90" s="773">
        <v>10182</v>
      </c>
      <c r="H90" s="773"/>
      <c r="I90" s="773"/>
      <c r="J90" s="774"/>
      <c r="K90" s="774"/>
      <c r="L90" s="774">
        <v>50</v>
      </c>
      <c r="M90" s="775">
        <v>509100</v>
      </c>
    </row>
    <row r="91" spans="1:13">
      <c r="A91" s="771"/>
      <c r="B91" s="772"/>
      <c r="C91" s="773"/>
      <c r="D91" s="799"/>
      <c r="E91" s="774"/>
      <c r="F91" s="774"/>
      <c r="G91" s="773"/>
      <c r="H91" s="773"/>
      <c r="I91" s="773"/>
      <c r="J91" s="774"/>
      <c r="K91" s="774"/>
      <c r="L91" s="774"/>
      <c r="M91" s="775"/>
    </row>
    <row r="92" spans="1:13" ht="15.75" thickBot="1">
      <c r="A92" s="360"/>
      <c r="B92" s="361"/>
      <c r="C92" s="362"/>
      <c r="D92" s="363"/>
      <c r="E92" s="791"/>
      <c r="F92" s="791"/>
      <c r="G92" s="362"/>
      <c r="H92" s="362"/>
      <c r="I92" s="362"/>
      <c r="J92" s="791"/>
      <c r="K92" s="791"/>
      <c r="L92" s="791"/>
      <c r="M92" s="801"/>
    </row>
    <row r="93" spans="1:13" ht="15.75" thickBot="1">
      <c r="A93" s="364"/>
      <c r="B93" s="365"/>
      <c r="C93" s="366"/>
      <c r="D93" s="367"/>
      <c r="E93" s="366"/>
      <c r="F93" s="366"/>
      <c r="G93" s="366"/>
      <c r="H93" s="366"/>
      <c r="I93" s="366"/>
      <c r="J93" s="366"/>
      <c r="K93" s="366"/>
      <c r="L93" s="366"/>
      <c r="M93" s="366"/>
    </row>
    <row r="94" spans="1:13" ht="15.75" thickBot="1">
      <c r="A94" s="368"/>
      <c r="B94" s="369" t="s">
        <v>17</v>
      </c>
      <c r="C94" s="370"/>
      <c r="D94" s="371"/>
      <c r="E94" s="802"/>
      <c r="F94" s="802"/>
      <c r="G94" s="370"/>
      <c r="H94" s="370"/>
      <c r="I94" s="370"/>
      <c r="J94" s="802"/>
      <c r="K94" s="802"/>
      <c r="L94" s="802"/>
      <c r="M94" s="803">
        <v>7481412</v>
      </c>
    </row>
    <row r="95" spans="1:13" ht="15.75" thickBot="1">
      <c r="A95" s="364"/>
      <c r="B95" s="365"/>
      <c r="C95" s="366"/>
      <c r="D95" s="367"/>
      <c r="E95" s="366"/>
      <c r="F95" s="366"/>
      <c r="G95" s="366"/>
      <c r="H95" s="366"/>
      <c r="I95" s="366"/>
      <c r="J95" s="366"/>
      <c r="K95" s="366"/>
      <c r="L95" s="366"/>
      <c r="M95" s="366"/>
    </row>
    <row r="96" spans="1:13">
      <c r="A96" s="372" t="s">
        <v>445</v>
      </c>
      <c r="B96" s="373" t="s">
        <v>446</v>
      </c>
      <c r="C96" s="374"/>
      <c r="D96" s="375"/>
      <c r="E96" s="790"/>
      <c r="F96" s="790"/>
      <c r="G96" s="374"/>
      <c r="H96" s="374"/>
      <c r="I96" s="374"/>
      <c r="J96" s="790"/>
      <c r="K96" s="790"/>
      <c r="L96" s="790"/>
      <c r="M96" s="376"/>
    </row>
    <row r="97" spans="1:13">
      <c r="A97" s="804">
        <v>1</v>
      </c>
      <c r="B97" s="805" t="s">
        <v>787</v>
      </c>
      <c r="C97" s="806" t="s">
        <v>399</v>
      </c>
      <c r="D97" s="807">
        <v>2</v>
      </c>
      <c r="E97" s="808">
        <v>0</v>
      </c>
      <c r="F97" s="808">
        <v>5</v>
      </c>
      <c r="G97" s="809">
        <v>145400</v>
      </c>
      <c r="H97" s="380">
        <v>2</v>
      </c>
      <c r="I97" s="809">
        <v>1</v>
      </c>
      <c r="J97" s="808">
        <v>1</v>
      </c>
      <c r="K97" s="808">
        <v>0</v>
      </c>
      <c r="L97" s="808">
        <v>3</v>
      </c>
      <c r="M97" s="810">
        <v>436200</v>
      </c>
    </row>
    <row r="98" spans="1:13">
      <c r="A98" s="804">
        <v>2</v>
      </c>
      <c r="B98" s="805" t="s">
        <v>788</v>
      </c>
      <c r="C98" s="806" t="s">
        <v>399</v>
      </c>
      <c r="D98" s="807">
        <v>2</v>
      </c>
      <c r="E98" s="808">
        <v>0</v>
      </c>
      <c r="F98" s="808">
        <v>5</v>
      </c>
      <c r="G98" s="809">
        <v>145400</v>
      </c>
      <c r="H98" s="380">
        <v>2</v>
      </c>
      <c r="I98" s="809">
        <v>1</v>
      </c>
      <c r="J98" s="808">
        <v>1</v>
      </c>
      <c r="K98" s="808">
        <v>0</v>
      </c>
      <c r="L98" s="808">
        <v>4</v>
      </c>
      <c r="M98" s="810">
        <v>581600</v>
      </c>
    </row>
    <row r="99" spans="1:13">
      <c r="A99" s="804">
        <v>3</v>
      </c>
      <c r="B99" s="805" t="s">
        <v>789</v>
      </c>
      <c r="C99" s="806" t="s">
        <v>399</v>
      </c>
      <c r="D99" s="807">
        <v>2</v>
      </c>
      <c r="E99" s="808"/>
      <c r="F99" s="808">
        <v>30</v>
      </c>
      <c r="G99" s="809">
        <v>142000</v>
      </c>
      <c r="H99" s="380">
        <v>2</v>
      </c>
      <c r="I99" s="809">
        <v>25</v>
      </c>
      <c r="J99" s="808">
        <v>10</v>
      </c>
      <c r="K99" s="808"/>
      <c r="L99" s="808">
        <v>19</v>
      </c>
      <c r="M99" s="810">
        <v>2698000</v>
      </c>
    </row>
    <row r="100" spans="1:13">
      <c r="A100" s="804">
        <v>4</v>
      </c>
      <c r="B100" s="805" t="s">
        <v>790</v>
      </c>
      <c r="C100" s="806" t="s">
        <v>749</v>
      </c>
      <c r="D100" s="807" t="s">
        <v>218</v>
      </c>
      <c r="E100" s="808" t="s">
        <v>218</v>
      </c>
      <c r="F100" s="808">
        <v>25</v>
      </c>
      <c r="G100" s="809">
        <v>55000</v>
      </c>
      <c r="H100" s="380">
        <v>0</v>
      </c>
      <c r="I100" s="809">
        <v>25</v>
      </c>
      <c r="J100" s="808">
        <v>9</v>
      </c>
      <c r="K100" s="808" t="s">
        <v>218</v>
      </c>
      <c r="L100" s="808">
        <v>16</v>
      </c>
      <c r="M100" s="810">
        <v>880000</v>
      </c>
    </row>
    <row r="101" spans="1:13">
      <c r="A101" s="804">
        <v>5</v>
      </c>
      <c r="B101" s="805" t="s">
        <v>791</v>
      </c>
      <c r="C101" s="806" t="s">
        <v>749</v>
      </c>
      <c r="D101" s="807" t="s">
        <v>218</v>
      </c>
      <c r="E101" s="808">
        <v>16</v>
      </c>
      <c r="F101" s="808">
        <v>16</v>
      </c>
      <c r="G101" s="809">
        <v>60500</v>
      </c>
      <c r="H101" s="380">
        <v>0</v>
      </c>
      <c r="I101" s="809">
        <v>25</v>
      </c>
      <c r="J101" s="808">
        <v>9</v>
      </c>
      <c r="K101" s="808">
        <v>16</v>
      </c>
      <c r="L101" s="808">
        <v>20</v>
      </c>
      <c r="M101" s="810">
        <v>1210000</v>
      </c>
    </row>
    <row r="102" spans="1:13">
      <c r="A102" s="804">
        <v>6</v>
      </c>
      <c r="B102" s="805" t="s">
        <v>447</v>
      </c>
      <c r="C102" s="806" t="s">
        <v>392</v>
      </c>
      <c r="D102" s="807">
        <v>1</v>
      </c>
      <c r="E102" s="808">
        <v>4</v>
      </c>
      <c r="F102" s="808">
        <v>4</v>
      </c>
      <c r="G102" s="809">
        <v>105000</v>
      </c>
      <c r="H102" s="380">
        <v>1</v>
      </c>
      <c r="I102" s="809">
        <v>5</v>
      </c>
      <c r="J102" s="808">
        <v>1</v>
      </c>
      <c r="K102" s="808">
        <v>4</v>
      </c>
      <c r="L102" s="808">
        <v>3</v>
      </c>
      <c r="M102" s="810">
        <v>315000</v>
      </c>
    </row>
    <row r="103" spans="1:13">
      <c r="A103" s="804">
        <v>7</v>
      </c>
      <c r="B103" s="805" t="s">
        <v>448</v>
      </c>
      <c r="C103" s="806" t="s">
        <v>392</v>
      </c>
      <c r="D103" s="807">
        <v>1</v>
      </c>
      <c r="E103" s="808">
        <v>4</v>
      </c>
      <c r="F103" s="808">
        <v>5</v>
      </c>
      <c r="G103" s="809">
        <v>55400</v>
      </c>
      <c r="H103" s="380">
        <v>1</v>
      </c>
      <c r="I103" s="809">
        <v>6</v>
      </c>
      <c r="J103" s="808">
        <v>2</v>
      </c>
      <c r="K103" s="808">
        <v>4</v>
      </c>
      <c r="L103" s="808">
        <v>4</v>
      </c>
      <c r="M103" s="810">
        <v>221600</v>
      </c>
    </row>
    <row r="104" spans="1:13">
      <c r="A104" s="804">
        <v>8</v>
      </c>
      <c r="B104" s="805" t="s">
        <v>449</v>
      </c>
      <c r="C104" s="806" t="s">
        <v>450</v>
      </c>
      <c r="D104" s="807" t="s">
        <v>218</v>
      </c>
      <c r="E104" s="808">
        <v>200</v>
      </c>
      <c r="F104" s="808">
        <v>250</v>
      </c>
      <c r="G104" s="809">
        <v>2250</v>
      </c>
      <c r="H104" s="380">
        <v>0</v>
      </c>
      <c r="I104" s="809">
        <v>300</v>
      </c>
      <c r="J104" s="808">
        <v>100</v>
      </c>
      <c r="K104" s="808">
        <v>200</v>
      </c>
      <c r="L104" s="808">
        <v>200</v>
      </c>
      <c r="M104" s="810">
        <v>450000</v>
      </c>
    </row>
    <row r="105" spans="1:13">
      <c r="A105" s="804">
        <v>9</v>
      </c>
      <c r="B105" s="805" t="s">
        <v>451</v>
      </c>
      <c r="C105" s="806" t="s">
        <v>450</v>
      </c>
      <c r="D105" s="807">
        <v>10</v>
      </c>
      <c r="E105" s="808">
        <v>24</v>
      </c>
      <c r="F105" s="808">
        <v>200</v>
      </c>
      <c r="G105" s="809">
        <v>7250</v>
      </c>
      <c r="H105" s="380">
        <v>10</v>
      </c>
      <c r="I105" s="809">
        <v>50</v>
      </c>
      <c r="J105" s="808">
        <v>26</v>
      </c>
      <c r="K105" s="808">
        <v>24</v>
      </c>
      <c r="L105" s="808">
        <v>170</v>
      </c>
      <c r="M105" s="810">
        <v>1232500</v>
      </c>
    </row>
    <row r="106" spans="1:13">
      <c r="A106" s="804">
        <v>10</v>
      </c>
      <c r="B106" s="805" t="s">
        <v>452</v>
      </c>
      <c r="C106" s="806" t="s">
        <v>450</v>
      </c>
      <c r="D106" s="807" t="s">
        <v>218</v>
      </c>
      <c r="E106" s="808">
        <v>29</v>
      </c>
      <c r="F106" s="808">
        <v>200</v>
      </c>
      <c r="G106" s="809">
        <v>5900</v>
      </c>
      <c r="H106" s="380">
        <v>0</v>
      </c>
      <c r="I106" s="809">
        <v>50</v>
      </c>
      <c r="J106" s="808">
        <v>21</v>
      </c>
      <c r="K106" s="808">
        <v>29</v>
      </c>
      <c r="L106" s="808">
        <v>19</v>
      </c>
      <c r="M106" s="810">
        <v>112100</v>
      </c>
    </row>
    <row r="107" spans="1:13">
      <c r="A107" s="804">
        <v>11</v>
      </c>
      <c r="B107" s="805" t="s">
        <v>792</v>
      </c>
      <c r="C107" s="806" t="s">
        <v>450</v>
      </c>
      <c r="D107" s="807" t="s">
        <v>218</v>
      </c>
      <c r="E107" s="808">
        <v>246</v>
      </c>
      <c r="F107" s="808">
        <v>800</v>
      </c>
      <c r="G107" s="809">
        <v>2700</v>
      </c>
      <c r="H107" s="380">
        <v>0</v>
      </c>
      <c r="I107" s="809">
        <v>500</v>
      </c>
      <c r="J107" s="808">
        <v>254</v>
      </c>
      <c r="K107" s="808">
        <v>246</v>
      </c>
      <c r="L107" s="808">
        <v>650</v>
      </c>
      <c r="M107" s="810">
        <v>1755000</v>
      </c>
    </row>
    <row r="108" spans="1:13">
      <c r="A108" s="804">
        <v>12</v>
      </c>
      <c r="B108" s="805" t="s">
        <v>453</v>
      </c>
      <c r="C108" s="806" t="s">
        <v>413</v>
      </c>
      <c r="D108" s="807">
        <v>99</v>
      </c>
      <c r="E108" s="808">
        <v>30</v>
      </c>
      <c r="F108" s="808">
        <v>110</v>
      </c>
      <c r="G108" s="809">
        <v>55400</v>
      </c>
      <c r="H108" s="380">
        <v>70</v>
      </c>
      <c r="I108" s="809">
        <v>110</v>
      </c>
      <c r="J108" s="808">
        <v>80</v>
      </c>
      <c r="K108" s="808">
        <v>30</v>
      </c>
      <c r="L108" s="808">
        <v>90</v>
      </c>
      <c r="M108" s="810">
        <v>4986000</v>
      </c>
    </row>
    <row r="109" spans="1:13">
      <c r="A109" s="804">
        <v>13</v>
      </c>
      <c r="B109" s="805" t="s">
        <v>454</v>
      </c>
      <c r="C109" s="806" t="s">
        <v>413</v>
      </c>
      <c r="D109" s="807">
        <v>4</v>
      </c>
      <c r="E109" s="808">
        <v>0</v>
      </c>
      <c r="F109" s="808">
        <v>0</v>
      </c>
      <c r="G109" s="809">
        <v>37500</v>
      </c>
      <c r="H109" s="380">
        <v>4</v>
      </c>
      <c r="I109" s="809">
        <v>-4</v>
      </c>
      <c r="J109" s="808">
        <v>0</v>
      </c>
      <c r="K109" s="808">
        <v>0</v>
      </c>
      <c r="L109" s="808">
        <v>0</v>
      </c>
      <c r="M109" s="810">
        <v>0</v>
      </c>
    </row>
    <row r="110" spans="1:13">
      <c r="A110" s="804">
        <v>14</v>
      </c>
      <c r="B110" s="805" t="s">
        <v>455</v>
      </c>
      <c r="C110" s="806" t="s">
        <v>418</v>
      </c>
      <c r="D110" s="807" t="s">
        <v>218</v>
      </c>
      <c r="E110" s="808">
        <v>28</v>
      </c>
      <c r="F110" s="808">
        <v>28</v>
      </c>
      <c r="G110" s="809">
        <v>77000</v>
      </c>
      <c r="H110" s="380">
        <v>0</v>
      </c>
      <c r="I110" s="809">
        <v>70</v>
      </c>
      <c r="J110" s="808">
        <v>49</v>
      </c>
      <c r="K110" s="808">
        <v>28</v>
      </c>
      <c r="L110" s="808">
        <v>20</v>
      </c>
      <c r="M110" s="810">
        <v>1540000</v>
      </c>
    </row>
    <row r="111" spans="1:13">
      <c r="A111" s="804">
        <v>15</v>
      </c>
      <c r="B111" s="805" t="s">
        <v>456</v>
      </c>
      <c r="C111" s="806" t="s">
        <v>413</v>
      </c>
      <c r="D111" s="807">
        <v>2</v>
      </c>
      <c r="E111" s="808">
        <v>1</v>
      </c>
      <c r="F111" s="808">
        <v>6</v>
      </c>
      <c r="G111" s="809">
        <v>152500</v>
      </c>
      <c r="H111" s="380">
        <v>2</v>
      </c>
      <c r="I111" s="809">
        <v>2</v>
      </c>
      <c r="J111" s="808">
        <v>1</v>
      </c>
      <c r="K111" s="808">
        <v>1</v>
      </c>
      <c r="L111" s="808">
        <v>5</v>
      </c>
      <c r="M111" s="810">
        <v>762500</v>
      </c>
    </row>
    <row r="112" spans="1:13">
      <c r="A112" s="804">
        <v>16</v>
      </c>
      <c r="B112" s="805" t="s">
        <v>457</v>
      </c>
      <c r="C112" s="806" t="s">
        <v>413</v>
      </c>
      <c r="D112" s="807">
        <v>1</v>
      </c>
      <c r="E112" s="808">
        <v>1</v>
      </c>
      <c r="F112" s="808">
        <v>1</v>
      </c>
      <c r="G112" s="809">
        <v>160000</v>
      </c>
      <c r="H112" s="380">
        <v>1</v>
      </c>
      <c r="I112" s="809">
        <v>5</v>
      </c>
      <c r="J112" s="808">
        <v>4</v>
      </c>
      <c r="K112" s="808">
        <v>1</v>
      </c>
      <c r="L112" s="808">
        <v>1</v>
      </c>
      <c r="M112" s="810">
        <v>160000</v>
      </c>
    </row>
    <row r="113" spans="1:13">
      <c r="A113" s="804">
        <v>17</v>
      </c>
      <c r="B113" s="805" t="s">
        <v>458</v>
      </c>
      <c r="C113" s="806" t="s">
        <v>397</v>
      </c>
      <c r="D113" s="807" t="s">
        <v>218</v>
      </c>
      <c r="E113" s="808">
        <v>0</v>
      </c>
      <c r="F113" s="808">
        <v>80</v>
      </c>
      <c r="G113" s="809">
        <v>45400</v>
      </c>
      <c r="H113" s="380"/>
      <c r="I113" s="809">
        <v>80</v>
      </c>
      <c r="J113" s="808">
        <v>0</v>
      </c>
      <c r="K113" s="808">
        <v>0</v>
      </c>
      <c r="L113" s="808">
        <v>40</v>
      </c>
      <c r="M113" s="810">
        <v>1816000</v>
      </c>
    </row>
    <row r="114" spans="1:13">
      <c r="A114" s="804">
        <v>18</v>
      </c>
      <c r="B114" s="805" t="s">
        <v>459</v>
      </c>
      <c r="C114" s="806" t="s">
        <v>460</v>
      </c>
      <c r="D114" s="807">
        <v>2</v>
      </c>
      <c r="E114" s="808">
        <v>0</v>
      </c>
      <c r="F114" s="808">
        <v>45</v>
      </c>
      <c r="G114" s="809">
        <v>35400</v>
      </c>
      <c r="H114" s="380">
        <v>2</v>
      </c>
      <c r="I114" s="809">
        <v>43</v>
      </c>
      <c r="J114" s="808">
        <v>0</v>
      </c>
      <c r="K114" s="808">
        <v>0</v>
      </c>
      <c r="L114" s="808">
        <v>30</v>
      </c>
      <c r="M114" s="810">
        <v>1062000</v>
      </c>
    </row>
    <row r="115" spans="1:13">
      <c r="A115" s="804">
        <v>19</v>
      </c>
      <c r="B115" s="805" t="s">
        <v>461</v>
      </c>
      <c r="C115" s="806" t="s">
        <v>392</v>
      </c>
      <c r="D115" s="807">
        <v>0</v>
      </c>
      <c r="E115" s="808">
        <v>0</v>
      </c>
      <c r="F115" s="808">
        <v>0</v>
      </c>
      <c r="G115" s="809">
        <v>30000</v>
      </c>
      <c r="H115" s="380">
        <v>0</v>
      </c>
      <c r="I115" s="809">
        <v>0</v>
      </c>
      <c r="J115" s="808">
        <v>0</v>
      </c>
      <c r="K115" s="808">
        <v>0</v>
      </c>
      <c r="L115" s="808">
        <v>0</v>
      </c>
      <c r="M115" s="810">
        <v>0</v>
      </c>
    </row>
    <row r="116" spans="1:13">
      <c r="A116" s="804">
        <v>20</v>
      </c>
      <c r="B116" s="805" t="s">
        <v>793</v>
      </c>
      <c r="C116" s="806" t="s">
        <v>392</v>
      </c>
      <c r="D116" s="807">
        <v>0</v>
      </c>
      <c r="E116" s="808">
        <v>0</v>
      </c>
      <c r="F116" s="808">
        <v>40</v>
      </c>
      <c r="G116" s="809">
        <v>16636</v>
      </c>
      <c r="H116" s="380">
        <v>0</v>
      </c>
      <c r="I116" s="809">
        <v>40</v>
      </c>
      <c r="J116" s="808">
        <v>0</v>
      </c>
      <c r="K116" s="808">
        <v>0</v>
      </c>
      <c r="L116" s="808">
        <v>20</v>
      </c>
      <c r="M116" s="810">
        <v>332720</v>
      </c>
    </row>
    <row r="117" spans="1:13" ht="15.75" thickBot="1">
      <c r="A117" s="811">
        <v>21</v>
      </c>
      <c r="B117" s="812" t="s">
        <v>462</v>
      </c>
      <c r="C117" s="813" t="s">
        <v>397</v>
      </c>
      <c r="D117" s="814">
        <v>11</v>
      </c>
      <c r="E117" s="815">
        <v>0</v>
      </c>
      <c r="F117" s="815">
        <v>0</v>
      </c>
      <c r="G117" s="815">
        <v>20000</v>
      </c>
      <c r="H117" s="816">
        <v>6</v>
      </c>
      <c r="I117" s="815">
        <v>-6</v>
      </c>
      <c r="J117" s="815">
        <v>5</v>
      </c>
      <c r="K117" s="815">
        <v>0</v>
      </c>
      <c r="L117" s="815">
        <v>0</v>
      </c>
      <c r="M117" s="817">
        <v>0</v>
      </c>
    </row>
    <row r="118" spans="1:13">
      <c r="A118" s="818">
        <v>22</v>
      </c>
      <c r="B118" s="819" t="s">
        <v>794</v>
      </c>
      <c r="C118" s="820" t="s">
        <v>795</v>
      </c>
      <c r="D118" s="821"/>
      <c r="E118" s="822">
        <v>160</v>
      </c>
      <c r="F118" s="822">
        <v>160</v>
      </c>
      <c r="G118" s="823">
        <v>1350</v>
      </c>
      <c r="H118" s="824"/>
      <c r="I118" s="823">
        <v>160</v>
      </c>
      <c r="J118" s="822">
        <v>0</v>
      </c>
      <c r="K118" s="822">
        <v>160</v>
      </c>
      <c r="L118" s="822">
        <v>160</v>
      </c>
      <c r="M118" s="825">
        <v>216000</v>
      </c>
    </row>
    <row r="119" spans="1:13">
      <c r="A119" s="811">
        <v>23</v>
      </c>
      <c r="B119" s="819" t="s">
        <v>796</v>
      </c>
      <c r="C119" s="820" t="s">
        <v>795</v>
      </c>
      <c r="D119" s="821"/>
      <c r="E119" s="822">
        <v>120</v>
      </c>
      <c r="F119" s="822">
        <v>120</v>
      </c>
      <c r="G119" s="823">
        <v>1200</v>
      </c>
      <c r="H119" s="824"/>
      <c r="I119" s="823">
        <v>120</v>
      </c>
      <c r="J119" s="822">
        <v>0</v>
      </c>
      <c r="K119" s="822">
        <v>120</v>
      </c>
      <c r="L119" s="822">
        <v>120</v>
      </c>
      <c r="M119" s="825">
        <v>144000</v>
      </c>
    </row>
    <row r="120" spans="1:13">
      <c r="A120" s="826">
        <v>24</v>
      </c>
      <c r="B120" s="819" t="s">
        <v>797</v>
      </c>
      <c r="C120" s="820" t="s">
        <v>418</v>
      </c>
      <c r="D120" s="821"/>
      <c r="E120" s="822"/>
      <c r="F120" s="822">
        <v>70</v>
      </c>
      <c r="G120" s="823">
        <v>70000</v>
      </c>
      <c r="H120" s="824"/>
      <c r="I120" s="823"/>
      <c r="J120" s="822"/>
      <c r="K120" s="822"/>
      <c r="L120" s="822">
        <v>40</v>
      </c>
      <c r="M120" s="825">
        <v>2800000</v>
      </c>
    </row>
    <row r="121" spans="1:13">
      <c r="A121" s="826">
        <v>25</v>
      </c>
      <c r="B121" s="819" t="s">
        <v>798</v>
      </c>
      <c r="C121" s="806" t="s">
        <v>413</v>
      </c>
      <c r="D121" s="821"/>
      <c r="E121" s="822"/>
      <c r="F121" s="822">
        <v>22</v>
      </c>
      <c r="G121" s="823">
        <v>25000</v>
      </c>
      <c r="H121" s="824"/>
      <c r="I121" s="823"/>
      <c r="J121" s="822"/>
      <c r="K121" s="822"/>
      <c r="L121" s="822">
        <v>11</v>
      </c>
      <c r="M121" s="825">
        <v>275000</v>
      </c>
    </row>
    <row r="122" spans="1:13">
      <c r="A122" s="826">
        <v>26</v>
      </c>
      <c r="B122" s="819" t="s">
        <v>799</v>
      </c>
      <c r="C122" s="820" t="s">
        <v>800</v>
      </c>
      <c r="D122" s="821"/>
      <c r="E122" s="822"/>
      <c r="F122" s="822">
        <v>9</v>
      </c>
      <c r="G122" s="823">
        <v>41800</v>
      </c>
      <c r="H122" s="824"/>
      <c r="I122" s="823"/>
      <c r="J122" s="822"/>
      <c r="K122" s="822"/>
      <c r="L122" s="822">
        <v>5</v>
      </c>
      <c r="M122" s="825">
        <v>209000</v>
      </c>
    </row>
    <row r="123" spans="1:13">
      <c r="A123" s="826">
        <v>27</v>
      </c>
      <c r="B123" s="819" t="s">
        <v>801</v>
      </c>
      <c r="C123" s="806" t="s">
        <v>397</v>
      </c>
      <c r="D123" s="821"/>
      <c r="E123" s="822"/>
      <c r="F123" s="822">
        <v>4</v>
      </c>
      <c r="G123" s="823">
        <v>263500</v>
      </c>
      <c r="H123" s="824"/>
      <c r="I123" s="823"/>
      <c r="J123" s="822"/>
      <c r="K123" s="822"/>
      <c r="L123" s="822">
        <v>2</v>
      </c>
      <c r="M123" s="825">
        <v>527000</v>
      </c>
    </row>
    <row r="124" spans="1:13">
      <c r="A124" s="826">
        <v>28</v>
      </c>
      <c r="B124" s="819" t="s">
        <v>802</v>
      </c>
      <c r="C124" s="820" t="s">
        <v>800</v>
      </c>
      <c r="D124" s="821"/>
      <c r="E124" s="822"/>
      <c r="F124" s="822">
        <v>10</v>
      </c>
      <c r="G124" s="823">
        <v>35000</v>
      </c>
      <c r="H124" s="824"/>
      <c r="I124" s="823"/>
      <c r="J124" s="822"/>
      <c r="K124" s="822"/>
      <c r="L124" s="822">
        <v>5</v>
      </c>
      <c r="M124" s="825">
        <v>175000</v>
      </c>
    </row>
    <row r="125" spans="1:13">
      <c r="A125" s="826">
        <v>29</v>
      </c>
      <c r="B125" s="819" t="s">
        <v>803</v>
      </c>
      <c r="C125" s="820" t="s">
        <v>800</v>
      </c>
      <c r="D125" s="821"/>
      <c r="E125" s="822"/>
      <c r="F125" s="822">
        <v>30</v>
      </c>
      <c r="G125" s="823">
        <v>12500</v>
      </c>
      <c r="H125" s="824"/>
      <c r="I125" s="823"/>
      <c r="J125" s="822"/>
      <c r="K125" s="822"/>
      <c r="L125" s="822">
        <v>14</v>
      </c>
      <c r="M125" s="825">
        <v>175000</v>
      </c>
    </row>
    <row r="126" spans="1:13" ht="15.75" thickBot="1">
      <c r="A126" s="827"/>
      <c r="B126" s="828"/>
      <c r="C126" s="829"/>
      <c r="D126" s="830"/>
      <c r="E126" s="831"/>
      <c r="F126" s="831"/>
      <c r="G126" s="832"/>
      <c r="H126" s="816"/>
      <c r="I126" s="832"/>
      <c r="J126" s="831"/>
      <c r="K126" s="831"/>
      <c r="L126" s="831"/>
      <c r="M126" s="833"/>
    </row>
    <row r="127" spans="1:13" ht="15.75" thickBot="1">
      <c r="A127" s="834"/>
      <c r="B127" s="835" t="s">
        <v>17</v>
      </c>
      <c r="C127" s="835"/>
      <c r="D127" s="836"/>
      <c r="E127" s="837"/>
      <c r="F127" s="837"/>
      <c r="G127" s="835"/>
      <c r="H127" s="838"/>
      <c r="I127" s="835"/>
      <c r="J127" s="837"/>
      <c r="K127" s="837"/>
      <c r="L127" s="837"/>
      <c r="M127" s="839">
        <v>25072220</v>
      </c>
    </row>
    <row r="128" spans="1:13" ht="15.75" thickBot="1">
      <c r="A128" s="385"/>
      <c r="B128" s="386"/>
      <c r="C128" s="385"/>
      <c r="D128" s="387"/>
      <c r="E128" s="385"/>
      <c r="F128" s="385"/>
      <c r="G128" s="385"/>
      <c r="H128" s="388"/>
      <c r="I128" s="385"/>
      <c r="J128" s="385"/>
      <c r="K128" s="385"/>
      <c r="L128" s="385"/>
      <c r="M128" s="385"/>
    </row>
    <row r="129" spans="1:13">
      <c r="A129" s="350" t="s">
        <v>463</v>
      </c>
      <c r="B129" s="351" t="s">
        <v>464</v>
      </c>
      <c r="C129" s="389"/>
      <c r="D129" s="352"/>
      <c r="E129" s="840"/>
      <c r="F129" s="840"/>
      <c r="G129" s="389"/>
      <c r="H129" s="390"/>
      <c r="I129" s="389"/>
      <c r="J129" s="840"/>
      <c r="K129" s="840"/>
      <c r="L129" s="840"/>
      <c r="M129" s="391"/>
    </row>
    <row r="130" spans="1:13">
      <c r="A130" s="353">
        <v>1</v>
      </c>
      <c r="B130" s="377" t="s">
        <v>465</v>
      </c>
      <c r="C130" s="378" t="s">
        <v>751</v>
      </c>
      <c r="D130" s="392">
        <v>4</v>
      </c>
      <c r="E130" s="770">
        <v>20</v>
      </c>
      <c r="F130" s="770">
        <v>20</v>
      </c>
      <c r="G130" s="355">
        <v>5682</v>
      </c>
      <c r="H130" s="379">
        <v>25</v>
      </c>
      <c r="I130" s="355">
        <v>36</v>
      </c>
      <c r="J130" s="770">
        <v>16</v>
      </c>
      <c r="K130" s="770">
        <v>20</v>
      </c>
      <c r="L130" s="770">
        <v>18</v>
      </c>
      <c r="M130" s="357">
        <v>102276</v>
      </c>
    </row>
    <row r="131" spans="1:13" ht="15.75" thickBot="1">
      <c r="A131" s="360">
        <v>2</v>
      </c>
      <c r="B131" s="381" t="s">
        <v>466</v>
      </c>
      <c r="C131" s="382" t="s">
        <v>751</v>
      </c>
      <c r="D131" s="393">
        <v>0</v>
      </c>
      <c r="E131" s="841">
        <v>11</v>
      </c>
      <c r="F131" s="841">
        <v>21</v>
      </c>
      <c r="G131" s="362">
        <v>2803</v>
      </c>
      <c r="H131" s="842">
        <v>8</v>
      </c>
      <c r="I131" s="842">
        <v>28</v>
      </c>
      <c r="J131" s="841">
        <v>17</v>
      </c>
      <c r="K131" s="841">
        <v>11</v>
      </c>
      <c r="L131" s="841">
        <v>17</v>
      </c>
      <c r="M131" s="843">
        <v>47651</v>
      </c>
    </row>
    <row r="132" spans="1:13" ht="15.75" thickBot="1">
      <c r="A132" s="385"/>
      <c r="B132" s="394"/>
      <c r="C132" s="385"/>
      <c r="D132" s="387"/>
      <c r="E132" s="385"/>
      <c r="F132" s="395"/>
      <c r="G132" s="395"/>
      <c r="H132" s="385"/>
      <c r="I132" s="385"/>
      <c r="J132" s="385"/>
      <c r="K132" s="385"/>
      <c r="L132" s="385"/>
      <c r="M132" s="385"/>
    </row>
    <row r="133" spans="1:13" ht="15.75" thickBot="1">
      <c r="A133" s="396"/>
      <c r="B133" s="397" t="s">
        <v>17</v>
      </c>
      <c r="C133" s="398"/>
      <c r="D133" s="399"/>
      <c r="E133" s="398"/>
      <c r="F133" s="398"/>
      <c r="G133" s="398"/>
      <c r="H133" s="398"/>
      <c r="I133" s="398"/>
      <c r="J133" s="844"/>
      <c r="K133" s="844"/>
      <c r="L133" s="844"/>
      <c r="M133" s="845">
        <v>149927</v>
      </c>
    </row>
    <row r="134" spans="1:13" ht="15.75" thickBot="1">
      <c r="A134" s="368"/>
      <c r="B134" s="397" t="s">
        <v>467</v>
      </c>
      <c r="C134" s="383"/>
      <c r="D134" s="384"/>
      <c r="E134" s="383"/>
      <c r="F134" s="383"/>
      <c r="G134" s="383"/>
      <c r="H134" s="383"/>
      <c r="I134" s="383"/>
      <c r="J134" s="846"/>
      <c r="K134" s="846"/>
      <c r="L134" s="846"/>
      <c r="M134" s="839">
        <v>55633145</v>
      </c>
    </row>
    <row r="135" spans="1:13">
      <c r="A135" s="400"/>
      <c r="B135" s="401"/>
      <c r="C135" s="400"/>
      <c r="D135" s="402"/>
      <c r="E135" s="400"/>
      <c r="F135" s="400"/>
      <c r="G135" s="400"/>
      <c r="H135" s="400"/>
      <c r="I135" s="400"/>
      <c r="J135" s="400"/>
      <c r="K135" s="400"/>
      <c r="L135" s="400"/>
      <c r="M135" s="403"/>
    </row>
    <row r="136" spans="1:13">
      <c r="A136" s="404"/>
      <c r="B136" s="405"/>
      <c r="C136" s="405"/>
      <c r="D136" s="405"/>
      <c r="E136" s="405"/>
      <c r="F136" s="405"/>
      <c r="G136" s="405"/>
      <c r="H136" s="405"/>
      <c r="I136" s="405"/>
      <c r="J136" s="405"/>
      <c r="K136" s="405"/>
      <c r="L136" s="405"/>
      <c r="M136" s="405"/>
    </row>
    <row r="137" spans="1:13">
      <c r="A137" s="406"/>
      <c r="B137" s="407" t="s">
        <v>804</v>
      </c>
      <c r="C137" s="406"/>
      <c r="D137" s="406"/>
      <c r="E137" s="406"/>
      <c r="F137" s="406"/>
      <c r="G137" s="406"/>
      <c r="H137" s="406"/>
      <c r="I137" s="406"/>
      <c r="J137" s="406"/>
      <c r="K137" s="406"/>
      <c r="L137" s="406"/>
      <c r="M137" s="406"/>
    </row>
    <row r="138" spans="1:13">
      <c r="A138" s="404"/>
      <c r="B138" s="407" t="s">
        <v>211</v>
      </c>
      <c r="C138" s="408"/>
      <c r="D138" s="408"/>
      <c r="E138" s="408"/>
      <c r="F138" s="408"/>
      <c r="G138" s="408"/>
      <c r="H138" s="407"/>
      <c r="I138" s="408"/>
      <c r="J138" s="408"/>
      <c r="K138" s="408"/>
      <c r="L138" s="407" t="s">
        <v>476</v>
      </c>
      <c r="M138" s="408"/>
    </row>
    <row r="139" spans="1:13">
      <c r="A139" s="404"/>
      <c r="B139" s="407"/>
      <c r="C139" s="407"/>
      <c r="D139" s="407"/>
      <c r="E139" s="407"/>
      <c r="F139" s="407"/>
      <c r="G139" s="407"/>
      <c r="H139" s="407"/>
      <c r="I139" s="407"/>
      <c r="J139" s="407"/>
      <c r="K139" s="407"/>
      <c r="L139" s="407"/>
      <c r="M139" s="407"/>
    </row>
    <row r="140" spans="1:13">
      <c r="A140" s="404"/>
      <c r="B140" s="407"/>
      <c r="C140" s="407"/>
      <c r="D140" s="407"/>
      <c r="E140" s="407"/>
      <c r="F140" s="407"/>
      <c r="G140" s="407"/>
      <c r="H140" s="407"/>
      <c r="I140" s="407"/>
      <c r="J140" s="407"/>
      <c r="K140" s="407"/>
      <c r="L140" s="407"/>
      <c r="M140" s="407"/>
    </row>
    <row r="141" spans="1:13">
      <c r="A141" s="404"/>
      <c r="B141" s="407"/>
      <c r="C141" s="409"/>
      <c r="D141" s="409"/>
      <c r="E141" s="409"/>
      <c r="F141" s="409"/>
      <c r="G141" s="409"/>
      <c r="H141" s="409"/>
      <c r="I141" s="409"/>
      <c r="J141" s="409"/>
      <c r="K141" s="409"/>
      <c r="L141" s="409"/>
      <c r="M141" s="409"/>
    </row>
    <row r="142" spans="1:13">
      <c r="A142" s="404"/>
      <c r="B142" s="410" t="s">
        <v>661</v>
      </c>
      <c r="C142" s="411"/>
      <c r="D142" s="411"/>
      <c r="E142" s="411"/>
      <c r="F142" s="411"/>
      <c r="G142" s="411"/>
      <c r="H142" s="410"/>
      <c r="I142" s="411"/>
      <c r="J142" s="411"/>
      <c r="K142" s="411"/>
      <c r="L142" s="410" t="s">
        <v>662</v>
      </c>
      <c r="M142" s="411"/>
    </row>
    <row r="143" spans="1:13">
      <c r="A143" s="404"/>
      <c r="B143" s="407" t="s">
        <v>663</v>
      </c>
      <c r="C143" s="408"/>
      <c r="D143" s="408"/>
      <c r="E143" s="408"/>
      <c r="F143" s="408"/>
      <c r="G143" s="408"/>
      <c r="H143" s="407"/>
      <c r="I143" s="408"/>
      <c r="J143" s="408"/>
      <c r="K143" s="408"/>
      <c r="L143" s="407" t="s">
        <v>664</v>
      </c>
      <c r="M143" s="408"/>
    </row>
  </sheetData>
  <mergeCells count="18">
    <mergeCell ref="E10:E11"/>
    <mergeCell ref="G8:G9"/>
    <mergeCell ref="H8:H9"/>
    <mergeCell ref="I8:I9"/>
    <mergeCell ref="J8:J9"/>
    <mergeCell ref="A3:M3"/>
    <mergeCell ref="A4:M4"/>
    <mergeCell ref="A5:M5"/>
    <mergeCell ref="A6:M6"/>
    <mergeCell ref="A8:A9"/>
    <mergeCell ref="B8:B9"/>
    <mergeCell ref="C8:C9"/>
    <mergeCell ref="D8:D9"/>
    <mergeCell ref="E8:E9"/>
    <mergeCell ref="F8:F9"/>
    <mergeCell ref="M8:M9"/>
    <mergeCell ref="K8:K9"/>
    <mergeCell ref="L8:L9"/>
  </mergeCells>
  <printOptions horizontalCentered="1"/>
  <pageMargins left="0.45" right="0.45" top="0.75" bottom="0.75" header="0.3" footer="0.3"/>
  <pageSetup paperSize="9" scale="85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K26"/>
  <sheetViews>
    <sheetView workbookViewId="0">
      <selection activeCell="J10" sqref="J10"/>
    </sheetView>
  </sheetViews>
  <sheetFormatPr defaultRowHeight="15"/>
  <cols>
    <col min="1" max="1" width="3.85546875" customWidth="1"/>
    <col min="2" max="2" width="26.28515625" customWidth="1"/>
    <col min="3" max="3" width="20" bestFit="1" customWidth="1"/>
    <col min="4" max="4" width="14.7109375" customWidth="1"/>
    <col min="5" max="5" width="13.5703125" customWidth="1"/>
    <col min="6" max="6" width="13" customWidth="1"/>
    <col min="7" max="7" width="12.85546875" customWidth="1"/>
    <col min="8" max="8" width="13.42578125" customWidth="1"/>
    <col min="9" max="9" width="14.140625" customWidth="1"/>
    <col min="10" max="10" width="14.7109375" customWidth="1"/>
  </cols>
  <sheetData>
    <row r="1" spans="1:11" ht="30" customHeight="1">
      <c r="A1" s="1095" t="s">
        <v>973</v>
      </c>
      <c r="B1" s="1095"/>
      <c r="C1" s="1095"/>
      <c r="D1" s="1095"/>
      <c r="E1" s="1095"/>
      <c r="F1" s="1095"/>
      <c r="G1" s="1095"/>
      <c r="H1" s="1095"/>
      <c r="I1" s="1095"/>
      <c r="J1" s="1095"/>
    </row>
    <row r="3" spans="1:11" ht="18.75">
      <c r="A3" s="1166" t="s">
        <v>836</v>
      </c>
      <c r="B3" s="1166"/>
      <c r="C3" s="1166"/>
      <c r="D3" s="1166"/>
      <c r="E3" s="1166"/>
      <c r="F3" s="1166"/>
      <c r="G3" s="1166"/>
      <c r="H3" s="1166"/>
      <c r="I3" s="1166"/>
      <c r="J3" s="1166"/>
    </row>
    <row r="4" spans="1:11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1">
      <c r="A5" s="1167" t="s">
        <v>83</v>
      </c>
      <c r="B5" s="1167" t="s">
        <v>47</v>
      </c>
      <c r="C5" s="1163" t="s">
        <v>468</v>
      </c>
      <c r="D5" s="1164"/>
      <c r="E5" s="1164"/>
      <c r="F5" s="1164"/>
      <c r="G5" s="1164"/>
      <c r="H5" s="1164"/>
      <c r="I5" s="1164"/>
      <c r="J5" s="1165"/>
    </row>
    <row r="6" spans="1:11" ht="60">
      <c r="A6" s="1167"/>
      <c r="B6" s="1167"/>
      <c r="C6" s="757" t="s">
        <v>837</v>
      </c>
      <c r="D6" s="246" t="s">
        <v>469</v>
      </c>
      <c r="E6" s="246" t="s">
        <v>294</v>
      </c>
      <c r="F6" s="246" t="s">
        <v>470</v>
      </c>
      <c r="G6" s="246" t="s">
        <v>471</v>
      </c>
      <c r="H6" s="246" t="s">
        <v>472</v>
      </c>
      <c r="I6" s="246" t="s">
        <v>473</v>
      </c>
      <c r="J6" s="978" t="s">
        <v>971</v>
      </c>
    </row>
    <row r="7" spans="1:11" ht="30">
      <c r="A7" s="247">
        <v>1</v>
      </c>
      <c r="B7" s="247">
        <f>A7+1</f>
        <v>2</v>
      </c>
      <c r="C7" s="246" t="s">
        <v>474</v>
      </c>
      <c r="D7" s="247">
        <v>4</v>
      </c>
      <c r="E7" s="247">
        <f t="shared" ref="E7:J7" si="0">D7+1</f>
        <v>5</v>
      </c>
      <c r="F7" s="247">
        <f t="shared" si="0"/>
        <v>6</v>
      </c>
      <c r="G7" s="247">
        <f t="shared" si="0"/>
        <v>7</v>
      </c>
      <c r="H7" s="247">
        <f t="shared" si="0"/>
        <v>8</v>
      </c>
      <c r="I7" s="247">
        <f t="shared" si="0"/>
        <v>9</v>
      </c>
      <c r="J7" s="247">
        <f t="shared" si="0"/>
        <v>10</v>
      </c>
    </row>
    <row r="8" spans="1:11">
      <c r="A8" s="14" t="s">
        <v>64</v>
      </c>
      <c r="B8" s="14" t="s">
        <v>65</v>
      </c>
      <c r="C8" s="248">
        <v>2837179000</v>
      </c>
      <c r="D8" s="248">
        <v>2586970000</v>
      </c>
      <c r="E8" s="248"/>
      <c r="F8" s="248"/>
      <c r="G8" s="248"/>
      <c r="H8" s="248"/>
      <c r="I8" s="248"/>
      <c r="J8" s="248">
        <f>+C8-D8</f>
        <v>250209000</v>
      </c>
    </row>
    <row r="9" spans="1:11">
      <c r="A9" s="14" t="s">
        <v>66</v>
      </c>
      <c r="B9" s="14" t="s">
        <v>217</v>
      </c>
      <c r="C9" s="856">
        <v>8658150989.9899998</v>
      </c>
      <c r="D9" s="248">
        <v>401160000</v>
      </c>
      <c r="E9" s="248"/>
      <c r="F9" s="248"/>
      <c r="G9" s="248"/>
      <c r="H9" s="248"/>
      <c r="I9" s="248"/>
      <c r="J9" s="248">
        <f>+C9-D9</f>
        <v>8256990989.9899998</v>
      </c>
    </row>
    <row r="10" spans="1:11">
      <c r="A10" s="14" t="s">
        <v>68</v>
      </c>
      <c r="B10" s="14" t="s">
        <v>69</v>
      </c>
      <c r="C10" s="856">
        <v>20509506999</v>
      </c>
      <c r="D10" s="248">
        <v>3655066187</v>
      </c>
      <c r="E10" s="248"/>
      <c r="F10" s="248"/>
      <c r="G10" s="248"/>
      <c r="H10" s="248"/>
      <c r="I10" s="248"/>
      <c r="J10" s="248">
        <f>+C10-D10</f>
        <v>16854440812</v>
      </c>
    </row>
    <row r="11" spans="1:11">
      <c r="A11" s="14" t="s">
        <v>70</v>
      </c>
      <c r="B11" s="14" t="s">
        <v>295</v>
      </c>
      <c r="C11" s="248">
        <f t="shared" ref="C11" si="1">SUM(D11:J11)</f>
        <v>0</v>
      </c>
      <c r="D11" s="248"/>
      <c r="E11" s="248"/>
      <c r="F11" s="248"/>
      <c r="G11" s="248"/>
      <c r="H11" s="248"/>
      <c r="I11" s="248"/>
      <c r="J11" s="248"/>
    </row>
    <row r="12" spans="1:11">
      <c r="A12" s="14" t="s">
        <v>296</v>
      </c>
      <c r="B12" s="14" t="s">
        <v>73</v>
      </c>
      <c r="C12" s="248">
        <v>550471800</v>
      </c>
      <c r="D12" s="248"/>
      <c r="E12" s="248"/>
      <c r="F12" s="248"/>
      <c r="G12" s="248"/>
      <c r="H12" s="248"/>
      <c r="I12" s="248"/>
      <c r="J12" s="248">
        <f>+C12-D12</f>
        <v>550471800</v>
      </c>
    </row>
    <row r="13" spans="1:11">
      <c r="A13" s="14" t="s">
        <v>74</v>
      </c>
      <c r="B13" s="14" t="s">
        <v>297</v>
      </c>
      <c r="C13" s="248">
        <v>812830475</v>
      </c>
      <c r="D13" s="248"/>
      <c r="E13" s="248"/>
      <c r="F13" s="248"/>
      <c r="G13" s="248"/>
      <c r="H13" s="248"/>
      <c r="I13" s="248"/>
      <c r="J13" s="248">
        <f>+C13-D13</f>
        <v>812830475</v>
      </c>
    </row>
    <row r="14" spans="1:11">
      <c r="A14" s="14"/>
      <c r="B14" s="14"/>
      <c r="C14" s="248"/>
      <c r="D14" s="248"/>
      <c r="E14" s="248"/>
      <c r="F14" s="248"/>
      <c r="G14" s="248"/>
      <c r="H14" s="248"/>
      <c r="I14" s="248"/>
      <c r="J14" s="248"/>
    </row>
    <row r="15" spans="1:11">
      <c r="A15" s="53"/>
      <c r="B15" s="53" t="s">
        <v>17</v>
      </c>
      <c r="C15" s="985">
        <f>+SUM(C8:C14)</f>
        <v>33368139263.989998</v>
      </c>
      <c r="D15" s="249"/>
      <c r="E15" s="249"/>
      <c r="F15" s="249"/>
      <c r="G15" s="249"/>
      <c r="H15" s="249"/>
      <c r="I15" s="249"/>
      <c r="J15" s="249"/>
      <c r="K15" s="2"/>
    </row>
    <row r="16" spans="1:11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>
      <c r="A17" s="24"/>
      <c r="B17" s="24"/>
      <c r="C17" s="24"/>
      <c r="D17" s="24"/>
      <c r="E17" s="24"/>
      <c r="F17" s="24"/>
      <c r="H17" s="1162" t="s">
        <v>821</v>
      </c>
      <c r="I17" s="1162"/>
      <c r="J17" s="1162"/>
    </row>
    <row r="18" spans="1:10">
      <c r="A18" s="24"/>
      <c r="B18" s="24"/>
      <c r="C18" s="24"/>
      <c r="D18" s="24"/>
      <c r="E18" s="24"/>
      <c r="F18" s="24"/>
      <c r="G18" s="312"/>
      <c r="H18" s="312"/>
      <c r="I18" s="312"/>
      <c r="J18" s="312"/>
    </row>
    <row r="19" spans="1:10" ht="15.75">
      <c r="A19" s="45"/>
      <c r="B19" s="1034" t="s">
        <v>649</v>
      </c>
      <c r="C19" s="1034"/>
      <c r="D19" s="45"/>
      <c r="E19" s="47"/>
      <c r="F19" s="45"/>
      <c r="G19" s="414"/>
      <c r="I19" s="310" t="s">
        <v>211</v>
      </c>
      <c r="J19" s="412"/>
    </row>
    <row r="20" spans="1:10" ht="15.75">
      <c r="A20" s="45"/>
      <c r="B20" s="1168" t="s">
        <v>10</v>
      </c>
      <c r="C20" s="1168"/>
      <c r="D20" s="45"/>
      <c r="E20" s="48"/>
      <c r="F20" s="45"/>
      <c r="G20" s="45"/>
      <c r="I20" s="310"/>
      <c r="J20" s="24"/>
    </row>
    <row r="21" spans="1:10" ht="15.75">
      <c r="A21" s="45"/>
      <c r="B21" s="45"/>
      <c r="C21" s="45"/>
      <c r="D21" s="310"/>
      <c r="E21" s="309"/>
      <c r="F21" s="45"/>
      <c r="G21" s="45"/>
      <c r="I21" s="310"/>
      <c r="J21" s="24"/>
    </row>
    <row r="22" spans="1:10" ht="15.75">
      <c r="A22" s="45"/>
      <c r="B22" s="45"/>
      <c r="C22" s="45"/>
      <c r="D22" s="310"/>
      <c r="E22" s="309"/>
      <c r="F22" s="45"/>
      <c r="G22" s="45"/>
      <c r="I22" s="310"/>
      <c r="J22" s="24"/>
    </row>
    <row r="23" spans="1:10" ht="15.75">
      <c r="A23" s="45"/>
      <c r="B23" s="45"/>
      <c r="C23" s="45"/>
      <c r="D23" s="310"/>
      <c r="E23" s="309"/>
      <c r="F23" s="45"/>
      <c r="G23" s="45"/>
      <c r="I23" s="45"/>
      <c r="J23" s="24"/>
    </row>
    <row r="24" spans="1:10" ht="15.75">
      <c r="B24" s="1049" t="s">
        <v>650</v>
      </c>
      <c r="C24" s="1049"/>
      <c r="D24" s="340"/>
      <c r="E24" s="340"/>
      <c r="F24" s="45"/>
      <c r="G24" s="415"/>
      <c r="I24" s="416" t="s">
        <v>665</v>
      </c>
      <c r="J24" s="413"/>
    </row>
    <row r="25" spans="1:10" ht="16.5">
      <c r="B25" s="1147" t="s">
        <v>811</v>
      </c>
      <c r="C25" s="1147"/>
      <c r="D25" s="855"/>
      <c r="E25" s="855"/>
      <c r="F25" s="855"/>
      <c r="G25" s="414"/>
      <c r="I25" s="310" t="s">
        <v>666</v>
      </c>
      <c r="J25" s="412"/>
    </row>
    <row r="26" spans="1:10">
      <c r="A26" s="24"/>
      <c r="B26" s="1162"/>
      <c r="C26" s="1162"/>
      <c r="D26" s="1162"/>
      <c r="E26" s="24"/>
      <c r="F26" s="24"/>
      <c r="G26" s="24"/>
      <c r="H26" s="1162"/>
      <c r="I26" s="1162"/>
      <c r="J26" s="1162"/>
    </row>
  </sheetData>
  <mergeCells count="12">
    <mergeCell ref="B26:D26"/>
    <mergeCell ref="H26:J26"/>
    <mergeCell ref="A1:J1"/>
    <mergeCell ref="C5:J5"/>
    <mergeCell ref="A3:J3"/>
    <mergeCell ref="A5:A6"/>
    <mergeCell ref="B5:B6"/>
    <mergeCell ref="H17:J17"/>
    <mergeCell ref="B19:C19"/>
    <mergeCell ref="B20:C20"/>
    <mergeCell ref="B24:C24"/>
    <mergeCell ref="B25:C25"/>
  </mergeCells>
  <printOptions horizontalCentered="1"/>
  <pageMargins left="0.5" right="0.5" top="0.75" bottom="0.75" header="0.3" footer="0.3"/>
  <pageSetup paperSize="9" scale="90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J24"/>
  <sheetViews>
    <sheetView workbookViewId="0">
      <selection activeCell="E27" sqref="E27"/>
    </sheetView>
  </sheetViews>
  <sheetFormatPr defaultRowHeight="38.25" customHeight="1"/>
  <cols>
    <col min="1" max="1" width="5.42578125" customWidth="1"/>
    <col min="2" max="2" width="23.7109375" customWidth="1"/>
    <col min="3" max="4" width="18.28515625" customWidth="1"/>
    <col min="5" max="5" width="29.140625" bestFit="1" customWidth="1"/>
    <col min="6" max="6" width="43.7109375" bestFit="1" customWidth="1"/>
  </cols>
  <sheetData>
    <row r="1" spans="1:10" ht="38.25" customHeight="1">
      <c r="A1" s="1095" t="s">
        <v>246</v>
      </c>
      <c r="B1" s="1095"/>
      <c r="C1" s="1095"/>
      <c r="D1" s="1095"/>
      <c r="E1" s="1095"/>
      <c r="F1" s="1095"/>
      <c r="G1" s="36"/>
      <c r="H1" s="36"/>
      <c r="I1" s="36"/>
      <c r="J1" s="36"/>
    </row>
    <row r="2" spans="1:10" ht="15">
      <c r="A2" s="12"/>
      <c r="B2" s="12"/>
      <c r="C2" s="12"/>
    </row>
    <row r="3" spans="1:10" ht="18.75">
      <c r="A3" s="1108" t="s">
        <v>165</v>
      </c>
      <c r="B3" s="1108"/>
      <c r="C3" s="1108"/>
      <c r="D3" s="1108"/>
      <c r="E3" s="1108"/>
      <c r="F3" s="1108"/>
      <c r="G3" s="37"/>
      <c r="H3" s="37"/>
      <c r="I3" s="37"/>
      <c r="J3" s="37"/>
    </row>
    <row r="4" spans="1:10" ht="18.75">
      <c r="A4" s="1108" t="s">
        <v>648</v>
      </c>
      <c r="B4" s="1108"/>
      <c r="C4" s="1108"/>
      <c r="D4" s="1108"/>
      <c r="E4" s="1108"/>
      <c r="F4" s="1108"/>
      <c r="G4" s="37"/>
      <c r="H4" s="37"/>
      <c r="I4" s="37"/>
      <c r="J4" s="37"/>
    </row>
    <row r="5" spans="1:10" ht="18.75">
      <c r="A5" s="1107" t="s">
        <v>838</v>
      </c>
      <c r="B5" s="1107"/>
      <c r="C5" s="1107"/>
      <c r="D5" s="1107"/>
      <c r="E5" s="1107"/>
      <c r="F5" s="1107"/>
      <c r="G5" s="45"/>
    </row>
    <row r="6" spans="1:10" ht="15">
      <c r="A6" s="24"/>
      <c r="B6" s="24"/>
      <c r="C6" s="24"/>
      <c r="D6" s="24"/>
      <c r="E6" s="24"/>
      <c r="F6" s="24"/>
      <c r="G6" s="24"/>
    </row>
    <row r="7" spans="1:10" s="10" customFormat="1" ht="15.75">
      <c r="A7" s="176" t="s">
        <v>11</v>
      </c>
      <c r="B7" s="176" t="s">
        <v>240</v>
      </c>
      <c r="C7" s="176" t="s">
        <v>241</v>
      </c>
      <c r="D7" s="176" t="s">
        <v>242</v>
      </c>
      <c r="E7" s="176" t="s">
        <v>243</v>
      </c>
      <c r="F7" s="176" t="s">
        <v>244</v>
      </c>
      <c r="G7" s="179"/>
    </row>
    <row r="8" spans="1:10" ht="15">
      <c r="A8" s="14"/>
      <c r="B8" s="14"/>
      <c r="C8" s="14"/>
      <c r="D8" s="14"/>
      <c r="E8" s="14"/>
      <c r="F8" s="14"/>
      <c r="G8" s="24"/>
    </row>
    <row r="9" spans="1:10" ht="15.75">
      <c r="A9" s="14"/>
      <c r="B9" s="177" t="s">
        <v>245</v>
      </c>
      <c r="C9" s="22">
        <v>0</v>
      </c>
      <c r="D9" s="22">
        <v>0</v>
      </c>
      <c r="E9" s="22">
        <v>0</v>
      </c>
      <c r="F9" s="22">
        <v>0</v>
      </c>
      <c r="G9" s="24"/>
    </row>
    <row r="10" spans="1:10" ht="15">
      <c r="A10" s="14"/>
      <c r="B10" s="14"/>
      <c r="C10" s="14"/>
      <c r="D10" s="14"/>
      <c r="E10" s="14"/>
      <c r="F10" s="14"/>
      <c r="G10" s="24"/>
    </row>
    <row r="11" spans="1:10" ht="15">
      <c r="A11" s="178"/>
      <c r="B11" s="178" t="s">
        <v>17</v>
      </c>
      <c r="C11" s="178"/>
      <c r="D11" s="178"/>
      <c r="E11" s="178"/>
      <c r="F11" s="178"/>
      <c r="G11" s="24"/>
    </row>
    <row r="12" spans="1:10" ht="15">
      <c r="A12" s="24"/>
      <c r="B12" s="24"/>
      <c r="C12" s="24"/>
      <c r="D12" s="24"/>
      <c r="E12" s="24"/>
      <c r="F12" s="24"/>
      <c r="G12" s="24"/>
    </row>
    <row r="13" spans="1:10" ht="15">
      <c r="A13" s="24"/>
      <c r="B13" s="24"/>
      <c r="C13" s="24"/>
      <c r="D13" s="24"/>
      <c r="E13" s="24"/>
      <c r="F13" s="754" t="s">
        <v>816</v>
      </c>
      <c r="G13" s="46"/>
    </row>
    <row r="14" spans="1:10" ht="15">
      <c r="A14" s="24"/>
      <c r="B14" s="24"/>
      <c r="C14" s="24"/>
      <c r="D14" s="24"/>
      <c r="E14" s="24"/>
      <c r="F14" s="23"/>
      <c r="G14" s="20"/>
    </row>
    <row r="15" spans="1:10" ht="15.75">
      <c r="A15" s="24"/>
      <c r="B15" s="24"/>
      <c r="C15" s="24"/>
      <c r="D15" s="24"/>
      <c r="E15" s="24"/>
      <c r="F15" s="308" t="s">
        <v>649</v>
      </c>
      <c r="G15" s="47"/>
    </row>
    <row r="16" spans="1:10" ht="15.75">
      <c r="A16" s="24"/>
      <c r="B16" s="24"/>
      <c r="C16" s="24"/>
      <c r="D16" s="24"/>
      <c r="E16" s="24"/>
      <c r="F16" s="309" t="s">
        <v>10</v>
      </c>
      <c r="G16" s="48"/>
    </row>
    <row r="17" spans="1:7" ht="15.75">
      <c r="A17" s="24"/>
      <c r="B17" s="24"/>
      <c r="C17" s="24"/>
      <c r="D17" s="24"/>
      <c r="E17" s="24"/>
      <c r="F17" s="310"/>
      <c r="G17" s="45"/>
    </row>
    <row r="18" spans="1:7" ht="15.75">
      <c r="A18" s="24"/>
      <c r="B18" s="24"/>
      <c r="C18" s="24"/>
      <c r="D18" s="24"/>
      <c r="E18" s="24"/>
      <c r="F18" s="310"/>
      <c r="G18" s="45"/>
    </row>
    <row r="19" spans="1:7" ht="15.75">
      <c r="A19" s="24"/>
      <c r="B19" s="24"/>
      <c r="C19" s="24"/>
      <c r="D19" s="24"/>
      <c r="E19" s="24"/>
      <c r="F19" s="310"/>
      <c r="G19" s="45"/>
    </row>
    <row r="20" spans="1:7" ht="15.75">
      <c r="A20" s="24"/>
      <c r="B20" s="24"/>
      <c r="C20" s="24"/>
      <c r="D20" s="24"/>
      <c r="E20" s="24"/>
      <c r="F20" s="337" t="s">
        <v>650</v>
      </c>
      <c r="G20" s="340"/>
    </row>
    <row r="21" spans="1:7" ht="16.5">
      <c r="A21" s="24"/>
      <c r="B21" s="24"/>
      <c r="C21" s="24"/>
      <c r="D21" s="24"/>
      <c r="E21" s="24"/>
      <c r="F21" s="755" t="s">
        <v>811</v>
      </c>
      <c r="G21" s="855"/>
    </row>
    <row r="22" spans="1:7" ht="15">
      <c r="A22" s="24"/>
      <c r="B22" s="24"/>
      <c r="C22" s="24"/>
      <c r="D22" s="24"/>
      <c r="E22" s="24"/>
      <c r="F22" s="24"/>
      <c r="G22" s="24"/>
    </row>
    <row r="23" spans="1:7" ht="15"/>
    <row r="24" spans="1:7" ht="15"/>
  </sheetData>
  <mergeCells count="4">
    <mergeCell ref="A1:F1"/>
    <mergeCell ref="A3:F3"/>
    <mergeCell ref="A4:F4"/>
    <mergeCell ref="A5:F5"/>
  </mergeCells>
  <printOptions horizontalCentered="1"/>
  <pageMargins left="0.5" right="0.5" top="0.75" bottom="0.75" header="0.3" footer="0.3"/>
  <pageSetup paperSize="9" scale="90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T81"/>
  <sheetViews>
    <sheetView topLeftCell="G1" zoomScale="80" zoomScaleNormal="80" workbookViewId="0">
      <pane ySplit="8" topLeftCell="A66" activePane="bottomLeft" state="frozen"/>
      <selection pane="bottomLeft" sqref="A1:N1"/>
    </sheetView>
  </sheetViews>
  <sheetFormatPr defaultRowHeight="15"/>
  <cols>
    <col min="1" max="1" width="5" style="1" customWidth="1"/>
    <col min="2" max="2" width="22.7109375" customWidth="1"/>
    <col min="3" max="3" width="21.42578125" customWidth="1"/>
    <col min="4" max="4" width="15" customWidth="1"/>
    <col min="5" max="5" width="16.28515625" bestFit="1" customWidth="1"/>
    <col min="6" max="6" width="18.7109375" customWidth="1"/>
    <col min="7" max="7" width="17.28515625" customWidth="1"/>
    <col min="8" max="8" width="15.5703125" bestFit="1" customWidth="1"/>
    <col min="9" max="9" width="13.42578125" customWidth="1"/>
    <col min="10" max="10" width="12.5703125" customWidth="1"/>
    <col min="11" max="11" width="13.42578125" style="218" bestFit="1" customWidth="1"/>
    <col min="12" max="12" width="16.5703125" bestFit="1" customWidth="1"/>
    <col min="13" max="13" width="17.140625" customWidth="1"/>
    <col min="14" max="14" width="35" customWidth="1"/>
    <col min="16" max="16" width="15.85546875" bestFit="1" customWidth="1"/>
    <col min="17" max="17" width="12" bestFit="1" customWidth="1"/>
    <col min="18" max="18" width="13.42578125" bestFit="1" customWidth="1"/>
    <col min="19" max="19" width="15.5703125" customWidth="1"/>
    <col min="20" max="20" width="13" bestFit="1" customWidth="1"/>
  </cols>
  <sheetData>
    <row r="1" spans="1:19" ht="47.25" customHeight="1">
      <c r="A1" s="1130" t="s">
        <v>209</v>
      </c>
      <c r="B1" s="1130"/>
      <c r="C1" s="1130"/>
      <c r="D1" s="1130"/>
      <c r="E1" s="1130"/>
      <c r="F1" s="1130"/>
      <c r="G1" s="1130"/>
      <c r="H1" s="1130"/>
      <c r="I1" s="1130"/>
      <c r="J1" s="1130"/>
      <c r="K1" s="1130"/>
      <c r="L1" s="1130"/>
      <c r="M1" s="1130"/>
      <c r="N1" s="1130"/>
    </row>
    <row r="2" spans="1:19">
      <c r="A2" s="12"/>
      <c r="B2" s="12"/>
      <c r="C2" s="12"/>
    </row>
    <row r="3" spans="1:19" ht="18.75">
      <c r="A3" s="1108" t="s">
        <v>165</v>
      </c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</row>
    <row r="4" spans="1:19" ht="18.75">
      <c r="A4" s="1108" t="s">
        <v>648</v>
      </c>
      <c r="B4" s="1108"/>
      <c r="C4" s="1108"/>
      <c r="D4" s="1108"/>
      <c r="E4" s="1108"/>
      <c r="F4" s="1108"/>
      <c r="G4" s="1108"/>
      <c r="H4" s="1108"/>
      <c r="I4" s="1108"/>
      <c r="J4" s="1108"/>
      <c r="K4" s="1108"/>
      <c r="L4" s="1108"/>
      <c r="M4" s="1108"/>
      <c r="N4" s="1108"/>
    </row>
    <row r="5" spans="1:19" ht="18.75">
      <c r="A5" s="1107" t="s">
        <v>839</v>
      </c>
      <c r="B5" s="1107"/>
      <c r="C5" s="1107"/>
      <c r="D5" s="1107"/>
      <c r="E5" s="1107"/>
      <c r="F5" s="1107"/>
      <c r="G5" s="1107"/>
      <c r="H5" s="1107"/>
      <c r="I5" s="1107"/>
      <c r="J5" s="1107"/>
      <c r="K5" s="1107"/>
      <c r="L5" s="1107"/>
      <c r="M5" s="1107"/>
      <c r="N5" s="1107"/>
    </row>
    <row r="6" spans="1:19" ht="18.75">
      <c r="A6" s="1107" t="s">
        <v>840</v>
      </c>
      <c r="B6" s="1107"/>
      <c r="C6" s="1107"/>
      <c r="D6" s="1107"/>
      <c r="E6" s="1107"/>
      <c r="F6" s="1107"/>
      <c r="G6" s="1107"/>
      <c r="H6" s="1107"/>
      <c r="I6" s="1107"/>
      <c r="J6" s="1107"/>
      <c r="K6" s="1107"/>
      <c r="L6" s="1107"/>
      <c r="M6" s="1107"/>
      <c r="N6" s="1107"/>
    </row>
    <row r="7" spans="1:19">
      <c r="A7" s="23"/>
      <c r="B7" s="24"/>
      <c r="C7" s="24"/>
      <c r="D7" s="24"/>
      <c r="E7" s="24"/>
      <c r="F7" s="24"/>
      <c r="G7" s="24"/>
      <c r="H7" s="24"/>
      <c r="I7" s="24"/>
      <c r="J7" s="24"/>
      <c r="K7" s="23"/>
      <c r="L7" s="24"/>
      <c r="M7" s="24"/>
      <c r="N7" s="24"/>
    </row>
    <row r="8" spans="1:19" s="10" customFormat="1" ht="31.5" customHeight="1">
      <c r="A8" s="126" t="s">
        <v>11</v>
      </c>
      <c r="B8" s="126" t="s">
        <v>53</v>
      </c>
      <c r="C8" s="127" t="s">
        <v>54</v>
      </c>
      <c r="D8" s="127" t="s">
        <v>55</v>
      </c>
      <c r="E8" s="127" t="s">
        <v>56</v>
      </c>
      <c r="F8" s="127" t="s">
        <v>57</v>
      </c>
      <c r="G8" s="127" t="s">
        <v>58</v>
      </c>
      <c r="H8" s="127" t="s">
        <v>59</v>
      </c>
      <c r="I8" s="127" t="s">
        <v>208</v>
      </c>
      <c r="J8" s="127" t="s">
        <v>173</v>
      </c>
      <c r="K8" s="127" t="s">
        <v>60</v>
      </c>
      <c r="L8" s="127" t="s">
        <v>61</v>
      </c>
      <c r="M8" s="127" t="s">
        <v>62</v>
      </c>
      <c r="N8" s="127" t="s">
        <v>63</v>
      </c>
      <c r="O8" s="70"/>
    </row>
    <row r="9" spans="1:19" ht="16.5">
      <c r="A9" s="128"/>
      <c r="B9" s="129"/>
      <c r="C9" s="129"/>
      <c r="D9" s="129"/>
      <c r="E9" s="129"/>
      <c r="F9" s="128"/>
      <c r="G9" s="129"/>
      <c r="H9" s="129"/>
      <c r="I9" s="129"/>
      <c r="J9" s="129"/>
      <c r="K9" s="128"/>
      <c r="L9" s="129"/>
      <c r="M9" s="129"/>
      <c r="N9" s="129"/>
      <c r="O9" s="70"/>
    </row>
    <row r="10" spans="1:19" s="2" customFormat="1" ht="16.5">
      <c r="A10" s="130" t="s">
        <v>64</v>
      </c>
      <c r="B10" s="131" t="s">
        <v>65</v>
      </c>
      <c r="C10" s="131"/>
      <c r="D10" s="131"/>
      <c r="E10" s="131"/>
      <c r="F10" s="130"/>
      <c r="G10" s="131"/>
      <c r="H10" s="131"/>
      <c r="I10" s="131"/>
      <c r="J10" s="131"/>
      <c r="K10" s="130"/>
      <c r="L10" s="131"/>
      <c r="M10" s="131"/>
      <c r="N10" s="131"/>
      <c r="O10" s="70"/>
    </row>
    <row r="11" spans="1:19" ht="16.5">
      <c r="A11" s="128">
        <v>1</v>
      </c>
      <c r="B11" s="128" t="s">
        <v>52</v>
      </c>
      <c r="C11" s="129"/>
      <c r="D11" s="129"/>
      <c r="E11" s="129"/>
      <c r="F11" s="128"/>
      <c r="G11" s="129"/>
      <c r="H11" s="129"/>
      <c r="I11" s="129"/>
      <c r="J11" s="129"/>
      <c r="K11" s="128"/>
      <c r="L11" s="129"/>
      <c r="M11" s="129"/>
      <c r="N11" s="129"/>
      <c r="O11" s="70"/>
    </row>
    <row r="12" spans="1:19" ht="16.5">
      <c r="A12" s="128"/>
      <c r="B12" s="129"/>
      <c r="C12" s="129"/>
      <c r="D12" s="129"/>
      <c r="E12" s="129"/>
      <c r="F12" s="128"/>
      <c r="G12" s="129"/>
      <c r="H12" s="129"/>
      <c r="I12" s="129"/>
      <c r="J12" s="129"/>
      <c r="K12" s="128"/>
      <c r="L12" s="129"/>
      <c r="M12" s="129"/>
      <c r="N12" s="129"/>
      <c r="O12" s="70"/>
    </row>
    <row r="13" spans="1:19" ht="16.5">
      <c r="A13" s="132"/>
      <c r="B13" s="133" t="s">
        <v>81</v>
      </c>
      <c r="C13" s="134"/>
      <c r="D13" s="134"/>
      <c r="E13" s="134"/>
      <c r="F13" s="132"/>
      <c r="G13" s="134"/>
      <c r="H13" s="134"/>
      <c r="I13" s="134"/>
      <c r="J13" s="134"/>
      <c r="K13" s="132"/>
      <c r="L13" s="134"/>
      <c r="M13" s="135">
        <v>0</v>
      </c>
      <c r="N13" s="134"/>
      <c r="O13" s="70"/>
    </row>
    <row r="14" spans="1:19" ht="16.5">
      <c r="A14" s="136"/>
      <c r="B14" s="137"/>
      <c r="C14" s="138"/>
      <c r="D14" s="138"/>
      <c r="E14" s="138"/>
      <c r="F14" s="136"/>
      <c r="G14" s="138"/>
      <c r="H14" s="138"/>
      <c r="I14" s="138"/>
      <c r="J14" s="138"/>
      <c r="K14" s="136"/>
      <c r="L14" s="138"/>
      <c r="M14" s="139"/>
      <c r="N14" s="138"/>
      <c r="O14" s="70"/>
    </row>
    <row r="15" spans="1:19" ht="16.5">
      <c r="A15" s="130" t="s">
        <v>66</v>
      </c>
      <c r="B15" s="131" t="s">
        <v>67</v>
      </c>
      <c r="C15" s="129"/>
      <c r="D15" s="129"/>
      <c r="E15" s="129"/>
      <c r="F15" s="128"/>
      <c r="G15" s="129"/>
      <c r="H15" s="129"/>
      <c r="I15" s="129"/>
      <c r="J15" s="129"/>
      <c r="K15" s="128"/>
      <c r="L15" s="129"/>
      <c r="M15" s="129"/>
      <c r="N15" s="129"/>
      <c r="O15" s="70"/>
      <c r="R15" t="s">
        <v>374</v>
      </c>
      <c r="S15" t="s">
        <v>375</v>
      </c>
    </row>
    <row r="16" spans="1:19" s="11" customFormat="1" ht="78.75">
      <c r="A16" s="226">
        <v>1</v>
      </c>
      <c r="B16" s="227" t="s">
        <v>667</v>
      </c>
      <c r="C16" s="228" t="s">
        <v>901</v>
      </c>
      <c r="D16" s="229"/>
      <c r="E16" s="230" t="s">
        <v>668</v>
      </c>
      <c r="F16" s="229" t="s">
        <v>896</v>
      </c>
      <c r="G16" s="229"/>
      <c r="H16" s="231" t="s">
        <v>316</v>
      </c>
      <c r="I16" s="232"/>
      <c r="J16" s="231"/>
      <c r="K16" s="421" t="s">
        <v>128</v>
      </c>
      <c r="L16" s="233">
        <v>245820000</v>
      </c>
      <c r="M16" s="233">
        <f>+L16+1050000</f>
        <v>246870000</v>
      </c>
      <c r="N16" s="230" t="s">
        <v>897</v>
      </c>
      <c r="O16" s="84"/>
      <c r="P16" s="223">
        <v>822900000</v>
      </c>
      <c r="Q16" s="224">
        <f>+M16-P16</f>
        <v>-576030000</v>
      </c>
      <c r="R16" s="145">
        <v>17351000</v>
      </c>
      <c r="S16" s="224">
        <f>+Q16-R16</f>
        <v>-593381000</v>
      </c>
    </row>
    <row r="17" spans="1:20" s="11" customFormat="1" ht="16.5">
      <c r="A17" s="234"/>
      <c r="B17" s="235"/>
      <c r="C17" s="236"/>
      <c r="D17" s="237"/>
      <c r="E17" s="238"/>
      <c r="F17" s="237"/>
      <c r="G17" s="237"/>
      <c r="H17" s="239"/>
      <c r="I17" s="240"/>
      <c r="J17" s="239"/>
      <c r="K17" s="419"/>
      <c r="L17" s="241"/>
      <c r="M17" s="241"/>
      <c r="N17" s="237"/>
      <c r="O17" s="84"/>
      <c r="P17" s="223"/>
      <c r="Q17" s="224"/>
      <c r="R17" s="225"/>
      <c r="S17" s="224"/>
    </row>
    <row r="18" spans="1:20" s="11" customFormat="1" ht="16.5">
      <c r="A18" s="140"/>
      <c r="B18" s="141"/>
      <c r="C18" s="141"/>
      <c r="D18" s="141"/>
      <c r="E18" s="141"/>
      <c r="F18" s="140"/>
      <c r="G18" s="141"/>
      <c r="H18" s="141"/>
      <c r="I18" s="141"/>
      <c r="J18" s="141"/>
      <c r="K18" s="140"/>
      <c r="L18" s="145"/>
      <c r="M18" s="145"/>
      <c r="N18" s="141"/>
      <c r="O18" s="70"/>
    </row>
    <row r="19" spans="1:20" s="11" customFormat="1" ht="31.5">
      <c r="A19" s="146" t="s">
        <v>129</v>
      </c>
      <c r="B19" s="141" t="s">
        <v>898</v>
      </c>
      <c r="C19" s="420" t="s">
        <v>899</v>
      </c>
      <c r="D19" s="142"/>
      <c r="E19" s="142" t="s">
        <v>900</v>
      </c>
      <c r="F19" s="144"/>
      <c r="G19" s="142"/>
      <c r="H19" s="231" t="s">
        <v>316</v>
      </c>
      <c r="I19" s="143"/>
      <c r="J19" s="141"/>
      <c r="K19" s="146">
        <v>1</v>
      </c>
      <c r="L19" s="145">
        <v>3000000</v>
      </c>
      <c r="M19" s="145">
        <f>+L19*K19</f>
        <v>3000000</v>
      </c>
      <c r="N19" s="141"/>
      <c r="O19" s="70"/>
      <c r="P19" s="224">
        <f>M21+M23+M25+M27</f>
        <v>108680000</v>
      </c>
    </row>
    <row r="20" spans="1:20" s="11" customFormat="1" ht="16.5">
      <c r="A20" s="140"/>
      <c r="B20" s="141"/>
      <c r="C20" s="141"/>
      <c r="D20" s="141"/>
      <c r="E20" s="141"/>
      <c r="F20" s="140"/>
      <c r="G20" s="141"/>
      <c r="H20" s="141"/>
      <c r="I20" s="141"/>
      <c r="J20" s="141"/>
      <c r="K20" s="140"/>
      <c r="L20" s="145"/>
      <c r="M20" s="145"/>
      <c r="N20" s="141"/>
      <c r="O20" s="70"/>
    </row>
    <row r="21" spans="1:20" s="11" customFormat="1" ht="47.25">
      <c r="A21" s="146" t="s">
        <v>130</v>
      </c>
      <c r="B21" s="141" t="s">
        <v>904</v>
      </c>
      <c r="C21" s="141" t="s">
        <v>902</v>
      </c>
      <c r="D21" s="141"/>
      <c r="E21" s="141" t="s">
        <v>903</v>
      </c>
      <c r="F21" s="140"/>
      <c r="G21" s="141"/>
      <c r="H21" s="231" t="s">
        <v>316</v>
      </c>
      <c r="I21" s="141"/>
      <c r="J21" s="141"/>
      <c r="K21" s="140">
        <v>2</v>
      </c>
      <c r="L21" s="145">
        <v>2590000</v>
      </c>
      <c r="M21" s="145">
        <f>(L21*K21)+518000</f>
        <v>5698000</v>
      </c>
      <c r="N21" s="141"/>
      <c r="O21" s="70"/>
      <c r="P21" s="224">
        <f>M21*10%</f>
        <v>569800</v>
      </c>
    </row>
    <row r="22" spans="1:20" s="11" customFormat="1" ht="16.5">
      <c r="A22" s="140"/>
      <c r="B22" s="141"/>
      <c r="C22" s="141"/>
      <c r="D22" s="141"/>
      <c r="E22" s="141"/>
      <c r="F22" s="140"/>
      <c r="G22" s="141"/>
      <c r="H22" s="141"/>
      <c r="I22" s="141"/>
      <c r="J22" s="141"/>
      <c r="K22" s="140"/>
      <c r="L22" s="145"/>
      <c r="M22" s="145"/>
      <c r="N22" s="141"/>
      <c r="O22" s="70"/>
    </row>
    <row r="23" spans="1:20" s="11" customFormat="1" ht="47.25">
      <c r="A23" s="140"/>
      <c r="B23" s="141" t="s">
        <v>905</v>
      </c>
      <c r="C23" s="141" t="s">
        <v>902</v>
      </c>
      <c r="D23" s="141"/>
      <c r="E23" s="141" t="s">
        <v>903</v>
      </c>
      <c r="F23" s="140"/>
      <c r="G23" s="141"/>
      <c r="H23" s="231" t="s">
        <v>316</v>
      </c>
      <c r="I23" s="141"/>
      <c r="J23" s="141"/>
      <c r="K23" s="140">
        <v>1</v>
      </c>
      <c r="L23" s="145">
        <v>2720000</v>
      </c>
      <c r="M23" s="145">
        <f>(L23*K23)+272000</f>
        <v>2992000</v>
      </c>
      <c r="N23" s="141"/>
      <c r="O23" s="70"/>
      <c r="P23" s="224">
        <f>M23*10%</f>
        <v>299200</v>
      </c>
      <c r="R23" s="224">
        <f>M27+M25+M23+M21</f>
        <v>108680000</v>
      </c>
      <c r="S23" s="916">
        <v>9880000</v>
      </c>
      <c r="T23" s="224">
        <f>R23+S23</f>
        <v>118560000</v>
      </c>
    </row>
    <row r="24" spans="1:20" s="11" customFormat="1" ht="16.5">
      <c r="A24" s="140"/>
      <c r="B24" s="141"/>
      <c r="C24" s="141"/>
      <c r="D24" s="141"/>
      <c r="E24" s="141"/>
      <c r="F24" s="140"/>
      <c r="G24" s="141"/>
      <c r="H24" s="141"/>
      <c r="I24" s="141"/>
      <c r="J24" s="141"/>
      <c r="K24" s="140"/>
      <c r="L24" s="145"/>
      <c r="M24" s="145"/>
      <c r="N24" s="141"/>
      <c r="O24" s="70"/>
      <c r="S24" s="224">
        <f>P27+P25+P23+P21</f>
        <v>10868000</v>
      </c>
    </row>
    <row r="25" spans="1:20" s="11" customFormat="1" ht="47.25">
      <c r="A25" s="140"/>
      <c r="B25" s="420" t="s">
        <v>906</v>
      </c>
      <c r="C25" s="141" t="s">
        <v>902</v>
      </c>
      <c r="D25" s="141"/>
      <c r="E25" s="141" t="s">
        <v>903</v>
      </c>
      <c r="F25" s="140"/>
      <c r="G25" s="141"/>
      <c r="H25" s="231" t="s">
        <v>316</v>
      </c>
      <c r="I25" s="141"/>
      <c r="J25" s="141"/>
      <c r="K25" s="140">
        <v>3</v>
      </c>
      <c r="L25" s="145">
        <v>16900000</v>
      </c>
      <c r="M25" s="145">
        <f>(L25*K25)+5070000</f>
        <v>55770000</v>
      </c>
      <c r="N25" s="141"/>
      <c r="O25" s="70"/>
      <c r="P25" s="224">
        <f>M25*10%</f>
        <v>5577000</v>
      </c>
    </row>
    <row r="26" spans="1:20" s="11" customFormat="1" ht="16.5">
      <c r="A26" s="140"/>
      <c r="B26" s="141"/>
      <c r="C26" s="141"/>
      <c r="D26" s="141"/>
      <c r="E26" s="141"/>
      <c r="F26" s="140"/>
      <c r="G26" s="141"/>
      <c r="H26" s="141"/>
      <c r="I26" s="141"/>
      <c r="J26" s="141"/>
      <c r="K26" s="140"/>
      <c r="L26" s="145"/>
      <c r="M26" s="145"/>
      <c r="N26" s="141"/>
      <c r="O26" s="70"/>
    </row>
    <row r="27" spans="1:20" s="11" customFormat="1" ht="47.25">
      <c r="A27" s="140"/>
      <c r="B27" s="141" t="s">
        <v>907</v>
      </c>
      <c r="C27" s="141" t="s">
        <v>902</v>
      </c>
      <c r="D27" s="141"/>
      <c r="E27" s="141" t="s">
        <v>903</v>
      </c>
      <c r="F27" s="140"/>
      <c r="G27" s="141"/>
      <c r="H27" s="231" t="s">
        <v>316</v>
      </c>
      <c r="I27" s="141"/>
      <c r="J27" s="141"/>
      <c r="K27" s="140">
        <v>3</v>
      </c>
      <c r="L27" s="170">
        <v>13400000</v>
      </c>
      <c r="M27" s="145">
        <f>(L27*K27)+4020000</f>
        <v>44220000</v>
      </c>
      <c r="N27" s="141"/>
      <c r="O27" s="70"/>
      <c r="P27" s="224">
        <f>M27*10%</f>
        <v>4422000</v>
      </c>
    </row>
    <row r="28" spans="1:20" s="11" customFormat="1" ht="16.5">
      <c r="A28" s="140"/>
      <c r="B28" s="141"/>
      <c r="C28" s="141"/>
      <c r="D28" s="142"/>
      <c r="E28" s="142"/>
      <c r="F28" s="143"/>
      <c r="G28" s="142"/>
      <c r="H28" s="142"/>
      <c r="I28" s="142"/>
      <c r="J28" s="142"/>
      <c r="K28" s="143"/>
      <c r="L28" s="145"/>
      <c r="M28" s="145"/>
      <c r="N28" s="142"/>
      <c r="O28" s="70"/>
    </row>
    <row r="29" spans="1:20" s="11" customFormat="1" ht="49.5">
      <c r="A29" s="147"/>
      <c r="B29" s="147" t="s">
        <v>80</v>
      </c>
      <c r="C29" s="147"/>
      <c r="D29" s="148"/>
      <c r="E29" s="148"/>
      <c r="F29" s="148"/>
      <c r="G29" s="148"/>
      <c r="H29" s="148"/>
      <c r="I29" s="148"/>
      <c r="J29" s="148"/>
      <c r="K29" s="148"/>
      <c r="L29" s="149"/>
      <c r="M29" s="222">
        <f>SUM(M16:M27)</f>
        <v>358550000</v>
      </c>
      <c r="N29" s="148"/>
      <c r="O29" s="70"/>
    </row>
    <row r="30" spans="1:20" s="11" customFormat="1" ht="16.5">
      <c r="A30" s="140"/>
      <c r="B30" s="141"/>
      <c r="C30" s="141"/>
      <c r="D30" s="142"/>
      <c r="E30" s="142"/>
      <c r="F30" s="143"/>
      <c r="G30" s="142"/>
      <c r="H30" s="142"/>
      <c r="I30" s="142"/>
      <c r="J30" s="142"/>
      <c r="K30" s="143"/>
      <c r="L30" s="142"/>
      <c r="M30" s="142"/>
      <c r="N30" s="142"/>
      <c r="O30" s="70"/>
    </row>
    <row r="31" spans="1:20" s="11" customFormat="1" ht="33">
      <c r="A31" s="150" t="s">
        <v>68</v>
      </c>
      <c r="B31" s="151" t="s">
        <v>69</v>
      </c>
      <c r="C31" s="141"/>
      <c r="D31" s="141"/>
      <c r="E31" s="141"/>
      <c r="F31" s="140"/>
      <c r="G31" s="141"/>
      <c r="H31" s="141"/>
      <c r="I31" s="141"/>
      <c r="J31" s="141"/>
      <c r="K31" s="140"/>
      <c r="L31" s="145"/>
      <c r="M31" s="145"/>
      <c r="N31" s="141"/>
      <c r="O31" s="70"/>
    </row>
    <row r="32" spans="1:20" s="11" customFormat="1" ht="113.25" customHeight="1">
      <c r="A32" s="140">
        <v>1</v>
      </c>
      <c r="B32" s="918" t="s">
        <v>919</v>
      </c>
      <c r="C32" s="141" t="s">
        <v>915</v>
      </c>
      <c r="D32" s="141"/>
      <c r="E32" s="141" t="s">
        <v>908</v>
      </c>
      <c r="F32" s="140"/>
      <c r="G32" s="141"/>
      <c r="H32" s="141" t="s">
        <v>909</v>
      </c>
      <c r="I32" s="141"/>
      <c r="J32" s="141"/>
      <c r="K32" s="140"/>
      <c r="L32" s="145"/>
      <c r="M32" s="145">
        <v>8933500</v>
      </c>
      <c r="N32" s="141"/>
      <c r="O32" s="70"/>
    </row>
    <row r="33" spans="1:15" s="11" customFormat="1" ht="16.5">
      <c r="A33" s="140"/>
      <c r="B33" s="919"/>
      <c r="C33" s="141"/>
      <c r="D33" s="141"/>
      <c r="E33" s="141"/>
      <c r="F33" s="140"/>
      <c r="G33" s="141"/>
      <c r="H33" s="141"/>
      <c r="I33" s="141"/>
      <c r="J33" s="141"/>
      <c r="K33" s="140"/>
      <c r="L33" s="145"/>
      <c r="M33" s="145"/>
      <c r="N33" s="141"/>
      <c r="O33" s="70"/>
    </row>
    <row r="34" spans="1:15" s="11" customFormat="1" ht="111">
      <c r="A34" s="140"/>
      <c r="B34" s="918" t="s">
        <v>910</v>
      </c>
      <c r="C34" s="141" t="s">
        <v>916</v>
      </c>
      <c r="D34" s="141"/>
      <c r="E34" s="141" t="s">
        <v>911</v>
      </c>
      <c r="F34" s="140"/>
      <c r="G34" s="141"/>
      <c r="H34" s="141"/>
      <c r="I34" s="141"/>
      <c r="J34" s="141"/>
      <c r="K34" s="140"/>
      <c r="L34" s="145"/>
      <c r="M34" s="145">
        <v>169736500</v>
      </c>
      <c r="N34" s="141"/>
      <c r="O34" s="70"/>
    </row>
    <row r="35" spans="1:15" s="11" customFormat="1" ht="16.5">
      <c r="A35" s="140"/>
      <c r="B35" s="919"/>
      <c r="C35" s="141"/>
      <c r="D35" s="141"/>
      <c r="F35" s="140"/>
      <c r="G35" s="141"/>
      <c r="H35" s="141"/>
      <c r="I35" s="141"/>
      <c r="J35" s="141"/>
      <c r="K35" s="140"/>
      <c r="L35" s="145"/>
      <c r="M35" s="145"/>
      <c r="N35" s="141"/>
      <c r="O35" s="70"/>
    </row>
    <row r="36" spans="1:15" s="11" customFormat="1" ht="148.5" customHeight="1">
      <c r="A36" s="140"/>
      <c r="B36" s="918" t="s">
        <v>920</v>
      </c>
      <c r="C36" s="141" t="s">
        <v>913</v>
      </c>
      <c r="D36" s="141"/>
      <c r="E36" s="141" t="s">
        <v>912</v>
      </c>
      <c r="F36" s="140"/>
      <c r="G36" s="141"/>
      <c r="H36" s="141"/>
      <c r="I36" s="141"/>
      <c r="J36" s="141"/>
      <c r="K36" s="140"/>
      <c r="L36" s="145"/>
      <c r="M36" s="145">
        <v>8570000</v>
      </c>
      <c r="N36" s="141"/>
      <c r="O36" s="70"/>
    </row>
    <row r="37" spans="1:15" s="11" customFormat="1" ht="16.5">
      <c r="A37" s="140"/>
      <c r="B37" s="919"/>
      <c r="C37" s="141"/>
      <c r="D37" s="141"/>
      <c r="E37" s="141"/>
      <c r="F37" s="140"/>
      <c r="G37" s="141"/>
      <c r="H37" s="141"/>
      <c r="I37" s="141"/>
      <c r="J37" s="141"/>
      <c r="K37" s="140"/>
      <c r="L37" s="145"/>
      <c r="M37" s="145"/>
      <c r="N37" s="141"/>
      <c r="O37" s="70"/>
    </row>
    <row r="38" spans="1:15" s="11" customFormat="1" ht="130.5" customHeight="1">
      <c r="A38" s="140"/>
      <c r="B38" s="918" t="s">
        <v>918</v>
      </c>
      <c r="C38" s="141" t="s">
        <v>917</v>
      </c>
      <c r="D38" s="141"/>
      <c r="E38" s="141" t="s">
        <v>914</v>
      </c>
      <c r="F38" s="140"/>
      <c r="G38" s="141"/>
      <c r="H38" s="141"/>
      <c r="I38" s="141"/>
      <c r="J38" s="141"/>
      <c r="K38" s="140"/>
      <c r="L38" s="145"/>
      <c r="M38" s="145">
        <v>12450000</v>
      </c>
      <c r="N38" s="141"/>
      <c r="O38" s="70"/>
    </row>
    <row r="39" spans="1:15" s="11" customFormat="1" ht="16.5">
      <c r="A39" s="140"/>
      <c r="B39" s="917"/>
      <c r="C39" s="141"/>
      <c r="D39" s="141"/>
      <c r="E39" s="141"/>
      <c r="F39" s="140"/>
      <c r="G39" s="141"/>
      <c r="H39" s="141"/>
      <c r="I39" s="141"/>
      <c r="J39" s="141"/>
      <c r="K39" s="140"/>
      <c r="L39" s="145"/>
      <c r="M39" s="145"/>
      <c r="N39" s="141"/>
      <c r="O39" s="70"/>
    </row>
    <row r="40" spans="1:15" s="11" customFormat="1" ht="48">
      <c r="A40" s="140"/>
      <c r="B40" s="920" t="s">
        <v>921</v>
      </c>
      <c r="C40" s="141"/>
      <c r="D40" s="141"/>
      <c r="E40" s="141"/>
      <c r="F40" s="140"/>
      <c r="G40" s="141"/>
      <c r="H40" s="141"/>
      <c r="I40" s="141"/>
      <c r="J40" s="141"/>
      <c r="K40" s="140"/>
      <c r="L40" s="145"/>
      <c r="M40" s="145">
        <v>5859000</v>
      </c>
      <c r="N40" s="141"/>
      <c r="O40" s="70"/>
    </row>
    <row r="41" spans="1:15" s="11" customFormat="1" ht="16.5">
      <c r="A41" s="140"/>
      <c r="B41" s="920"/>
      <c r="C41" s="141"/>
      <c r="D41" s="141"/>
      <c r="E41" s="141"/>
      <c r="F41" s="140"/>
      <c r="G41" s="141"/>
      <c r="H41" s="141"/>
      <c r="I41" s="141"/>
      <c r="J41" s="141"/>
      <c r="K41" s="140"/>
      <c r="L41" s="145"/>
      <c r="M41" s="145"/>
      <c r="N41" s="141"/>
      <c r="O41" s="70"/>
    </row>
    <row r="42" spans="1:15" s="11" customFormat="1" ht="48">
      <c r="A42" s="140"/>
      <c r="B42" s="920" t="s">
        <v>922</v>
      </c>
      <c r="C42" s="141"/>
      <c r="D42" s="141"/>
      <c r="E42" s="141"/>
      <c r="F42" s="140"/>
      <c r="G42" s="141"/>
      <c r="H42" s="141"/>
      <c r="I42" s="141"/>
      <c r="J42" s="141"/>
      <c r="K42" s="140"/>
      <c r="L42" s="145"/>
      <c r="M42" s="145">
        <v>6783000</v>
      </c>
      <c r="N42" s="141"/>
      <c r="O42" s="70"/>
    </row>
    <row r="43" spans="1:15" s="11" customFormat="1" ht="16.5">
      <c r="A43" s="140"/>
      <c r="B43" s="920"/>
      <c r="C43" s="141"/>
      <c r="D43" s="141"/>
      <c r="E43" s="141"/>
      <c r="F43" s="140"/>
      <c r="G43" s="141"/>
      <c r="H43" s="141"/>
      <c r="I43" s="141"/>
      <c r="J43" s="141"/>
      <c r="K43" s="140"/>
      <c r="L43" s="145"/>
      <c r="M43" s="145"/>
      <c r="N43" s="141"/>
      <c r="O43" s="70"/>
    </row>
    <row r="44" spans="1:15" s="11" customFormat="1" ht="63.75">
      <c r="A44" s="140"/>
      <c r="B44" s="920" t="s">
        <v>923</v>
      </c>
      <c r="C44" s="141"/>
      <c r="D44" s="141"/>
      <c r="E44" s="141"/>
      <c r="F44" s="140"/>
      <c r="G44" s="141"/>
      <c r="H44" s="141"/>
      <c r="I44" s="141"/>
      <c r="J44" s="141"/>
      <c r="K44" s="140"/>
      <c r="L44" s="145"/>
      <c r="M44" s="145">
        <v>5982885</v>
      </c>
      <c r="N44" s="141"/>
      <c r="O44" s="70"/>
    </row>
    <row r="45" spans="1:15" s="11" customFormat="1" ht="16.5">
      <c r="A45" s="140"/>
      <c r="B45" s="920"/>
      <c r="C45" s="141"/>
      <c r="D45" s="141"/>
      <c r="E45" s="141"/>
      <c r="F45" s="140"/>
      <c r="G45" s="141"/>
      <c r="H45" s="141"/>
      <c r="I45" s="141"/>
      <c r="J45" s="141"/>
      <c r="K45" s="140"/>
      <c r="L45" s="145"/>
      <c r="M45" s="145"/>
      <c r="N45" s="141"/>
      <c r="O45" s="70"/>
    </row>
    <row r="46" spans="1:15" s="11" customFormat="1" ht="16.5">
      <c r="A46" s="140"/>
      <c r="B46" s="141"/>
      <c r="C46" s="141"/>
      <c r="D46" s="141"/>
      <c r="E46" s="141"/>
      <c r="F46" s="140"/>
      <c r="G46" s="141"/>
      <c r="H46" s="142"/>
      <c r="I46" s="141"/>
      <c r="J46" s="141"/>
      <c r="K46" s="140"/>
      <c r="L46" s="145"/>
      <c r="M46" s="145"/>
      <c r="N46" s="141"/>
      <c r="O46" s="70"/>
    </row>
    <row r="47" spans="1:15" s="11" customFormat="1" ht="33">
      <c r="A47" s="147"/>
      <c r="B47" s="147" t="s">
        <v>79</v>
      </c>
      <c r="C47" s="152"/>
      <c r="D47" s="152"/>
      <c r="E47" s="152"/>
      <c r="F47" s="153"/>
      <c r="G47" s="152"/>
      <c r="H47" s="152"/>
      <c r="I47" s="152"/>
      <c r="J47" s="152"/>
      <c r="K47" s="153"/>
      <c r="L47" s="154"/>
      <c r="M47" s="155">
        <f>SUM(M32:M44)</f>
        <v>218314885</v>
      </c>
      <c r="N47" s="152"/>
      <c r="O47" s="70"/>
    </row>
    <row r="48" spans="1:15" s="11" customFormat="1" ht="16.5">
      <c r="A48" s="140"/>
      <c r="B48" s="141"/>
      <c r="C48" s="141"/>
      <c r="D48" s="141"/>
      <c r="E48" s="141"/>
      <c r="F48" s="140"/>
      <c r="G48" s="141"/>
      <c r="H48" s="141"/>
      <c r="I48" s="141"/>
      <c r="J48" s="141"/>
      <c r="K48" s="140"/>
      <c r="L48" s="145"/>
      <c r="M48" s="145"/>
      <c r="N48" s="141"/>
      <c r="O48" s="70"/>
    </row>
    <row r="49" spans="1:15" s="11" customFormat="1" ht="33">
      <c r="A49" s="150" t="s">
        <v>70</v>
      </c>
      <c r="B49" s="151" t="s">
        <v>71</v>
      </c>
      <c r="C49" s="141"/>
      <c r="D49" s="141"/>
      <c r="E49" s="141"/>
      <c r="F49" s="140"/>
      <c r="G49" s="141"/>
      <c r="H49" s="141"/>
      <c r="I49" s="141"/>
      <c r="J49" s="141"/>
      <c r="K49" s="140"/>
      <c r="L49" s="145"/>
      <c r="M49" s="145"/>
      <c r="N49" s="141"/>
      <c r="O49" s="70"/>
    </row>
    <row r="50" spans="1:15" s="11" customFormat="1" ht="16.5">
      <c r="A50" s="140"/>
      <c r="B50" s="141"/>
      <c r="C50" s="141"/>
      <c r="D50" s="141"/>
      <c r="E50" s="141"/>
      <c r="F50" s="140"/>
      <c r="G50" s="141"/>
      <c r="H50" s="141"/>
      <c r="I50" s="141"/>
      <c r="J50" s="141"/>
      <c r="K50" s="140"/>
      <c r="L50" s="145"/>
      <c r="M50" s="145"/>
      <c r="N50" s="141"/>
      <c r="O50" s="70"/>
    </row>
    <row r="51" spans="1:15" s="11" customFormat="1" ht="16.5">
      <c r="A51" s="140">
        <v>1</v>
      </c>
      <c r="B51" s="128" t="s">
        <v>52</v>
      </c>
      <c r="C51" s="141"/>
      <c r="D51" s="141"/>
      <c r="E51" s="141"/>
      <c r="F51" s="140"/>
      <c r="G51" s="141"/>
      <c r="H51" s="141"/>
      <c r="I51" s="141"/>
      <c r="J51" s="141"/>
      <c r="K51" s="140"/>
      <c r="L51" s="145"/>
      <c r="M51" s="145">
        <v>0</v>
      </c>
      <c r="N51" s="141"/>
      <c r="O51" s="70"/>
    </row>
    <row r="52" spans="1:15" s="11" customFormat="1" ht="16.5">
      <c r="A52" s="140"/>
      <c r="B52" s="128"/>
      <c r="C52" s="141"/>
      <c r="D52" s="141"/>
      <c r="E52" s="141"/>
      <c r="F52" s="140"/>
      <c r="G52" s="141"/>
      <c r="H52" s="141"/>
      <c r="I52" s="141"/>
      <c r="J52" s="141"/>
      <c r="K52" s="140"/>
      <c r="L52" s="145"/>
      <c r="M52" s="145"/>
      <c r="N52" s="141"/>
      <c r="O52" s="70"/>
    </row>
    <row r="53" spans="1:15" s="11" customFormat="1" ht="49.5">
      <c r="A53" s="147"/>
      <c r="B53" s="147" t="s">
        <v>78</v>
      </c>
      <c r="C53" s="152"/>
      <c r="D53" s="152"/>
      <c r="E53" s="152"/>
      <c r="F53" s="153"/>
      <c r="G53" s="152"/>
      <c r="H53" s="152"/>
      <c r="I53" s="152"/>
      <c r="J53" s="152"/>
      <c r="K53" s="153"/>
      <c r="L53" s="154"/>
      <c r="M53" s="155">
        <f>M51</f>
        <v>0</v>
      </c>
      <c r="N53" s="152"/>
      <c r="O53" s="70"/>
    </row>
    <row r="54" spans="1:15" s="11" customFormat="1" ht="16.5">
      <c r="A54" s="156"/>
      <c r="B54" s="156"/>
      <c r="C54" s="157"/>
      <c r="D54" s="157"/>
      <c r="E54" s="157"/>
      <c r="F54" s="158"/>
      <c r="G54" s="157"/>
      <c r="H54" s="157"/>
      <c r="I54" s="157"/>
      <c r="J54" s="157"/>
      <c r="K54" s="158"/>
      <c r="L54" s="159"/>
      <c r="M54" s="160"/>
      <c r="N54" s="157"/>
      <c r="O54" s="70"/>
    </row>
    <row r="55" spans="1:15" s="11" customFormat="1" ht="16.5">
      <c r="A55" s="130" t="s">
        <v>72</v>
      </c>
      <c r="B55" s="131" t="s">
        <v>73</v>
      </c>
      <c r="C55" s="129"/>
      <c r="D55" s="129"/>
      <c r="E55" s="129"/>
      <c r="F55" s="128"/>
      <c r="G55" s="129"/>
      <c r="H55" s="129"/>
      <c r="I55" s="129"/>
      <c r="J55" s="129"/>
      <c r="K55" s="128"/>
      <c r="L55" s="161"/>
      <c r="M55" s="161"/>
      <c r="N55" s="129"/>
      <c r="O55" s="70"/>
    </row>
    <row r="56" spans="1:15" s="11" customFormat="1" ht="16.5">
      <c r="A56" s="128"/>
      <c r="B56" s="129"/>
      <c r="C56" s="129"/>
      <c r="D56" s="129"/>
      <c r="E56" s="129"/>
      <c r="F56" s="128"/>
      <c r="G56" s="129"/>
      <c r="H56" s="129"/>
      <c r="I56" s="129"/>
      <c r="J56" s="129"/>
      <c r="K56" s="128"/>
      <c r="L56" s="129"/>
      <c r="M56" s="129"/>
      <c r="N56" s="129"/>
      <c r="O56" s="70"/>
    </row>
    <row r="57" spans="1:15" s="11" customFormat="1" ht="16.5">
      <c r="A57" s="140">
        <v>1</v>
      </c>
      <c r="B57" s="141" t="s">
        <v>52</v>
      </c>
      <c r="C57" s="141"/>
      <c r="D57" s="142"/>
      <c r="E57" s="142"/>
      <c r="F57" s="143"/>
      <c r="G57" s="142"/>
      <c r="H57" s="142"/>
      <c r="I57" s="142"/>
      <c r="J57" s="142"/>
      <c r="K57" s="143"/>
      <c r="L57" s="145"/>
      <c r="M57" s="145"/>
      <c r="N57" s="142"/>
      <c r="O57" s="70"/>
    </row>
    <row r="58" spans="1:15" s="11" customFormat="1" ht="16.5">
      <c r="A58" s="128"/>
      <c r="B58" s="129"/>
      <c r="C58" s="129"/>
      <c r="D58" s="129"/>
      <c r="E58" s="129"/>
      <c r="F58" s="128"/>
      <c r="G58" s="129"/>
      <c r="H58" s="129"/>
      <c r="I58" s="129"/>
      <c r="J58" s="129"/>
      <c r="K58" s="128"/>
      <c r="L58" s="129"/>
      <c r="M58" s="129"/>
      <c r="N58" s="129"/>
      <c r="O58" s="70"/>
    </row>
    <row r="59" spans="1:15" s="11" customFormat="1" ht="33">
      <c r="A59" s="132"/>
      <c r="B59" s="147" t="s">
        <v>77</v>
      </c>
      <c r="C59" s="134"/>
      <c r="D59" s="134"/>
      <c r="E59" s="134"/>
      <c r="F59" s="132"/>
      <c r="G59" s="134"/>
      <c r="H59" s="134"/>
      <c r="I59" s="134"/>
      <c r="J59" s="134"/>
      <c r="K59" s="132"/>
      <c r="L59" s="134"/>
      <c r="M59" s="162">
        <f>+M57</f>
        <v>0</v>
      </c>
      <c r="N59" s="134"/>
      <c r="O59" s="70"/>
    </row>
    <row r="60" spans="1:15" s="11" customFormat="1" ht="16.5">
      <c r="A60" s="128"/>
      <c r="B60" s="129"/>
      <c r="C60" s="129"/>
      <c r="D60" s="129"/>
      <c r="E60" s="129"/>
      <c r="F60" s="128"/>
      <c r="G60" s="129"/>
      <c r="H60" s="129"/>
      <c r="I60" s="129"/>
      <c r="J60" s="129"/>
      <c r="K60" s="128"/>
      <c r="L60" s="129"/>
      <c r="M60" s="129"/>
      <c r="N60" s="129"/>
      <c r="O60" s="70"/>
    </row>
    <row r="61" spans="1:15" s="11" customFormat="1" ht="16.5">
      <c r="A61" s="130" t="s">
        <v>74</v>
      </c>
      <c r="B61" s="131" t="s">
        <v>75</v>
      </c>
      <c r="C61" s="129"/>
      <c r="D61" s="129"/>
      <c r="E61" s="129"/>
      <c r="F61" s="128"/>
      <c r="G61" s="129"/>
      <c r="H61" s="129"/>
      <c r="I61" s="129"/>
      <c r="J61" s="129"/>
      <c r="K61" s="128"/>
      <c r="L61" s="161"/>
      <c r="M61" s="161"/>
      <c r="N61" s="129"/>
      <c r="O61" s="70"/>
    </row>
    <row r="62" spans="1:15" s="11" customFormat="1" ht="16.5">
      <c r="A62" s="140">
        <v>1</v>
      </c>
      <c r="B62" s="128" t="s">
        <v>52</v>
      </c>
      <c r="C62" s="129"/>
      <c r="D62" s="129"/>
      <c r="E62" s="129"/>
      <c r="F62" s="128"/>
      <c r="G62" s="129"/>
      <c r="H62" s="129"/>
      <c r="I62" s="129"/>
      <c r="J62" s="129"/>
      <c r="K62" s="128"/>
      <c r="L62" s="129"/>
      <c r="M62" s="129"/>
      <c r="N62" s="129"/>
      <c r="O62" s="70"/>
    </row>
    <row r="63" spans="1:15" s="11" customFormat="1" ht="16.5">
      <c r="A63" s="128"/>
      <c r="B63" s="129"/>
      <c r="C63" s="129"/>
      <c r="D63" s="129"/>
      <c r="E63" s="129"/>
      <c r="F63" s="128"/>
      <c r="G63" s="129"/>
      <c r="H63" s="129"/>
      <c r="I63" s="129"/>
      <c r="J63" s="129"/>
      <c r="K63" s="128"/>
      <c r="L63" s="129"/>
      <c r="M63" s="129"/>
      <c r="N63" s="129"/>
      <c r="O63" s="70"/>
    </row>
    <row r="64" spans="1:15" s="11" customFormat="1" ht="33">
      <c r="A64" s="132"/>
      <c r="B64" s="147" t="s">
        <v>76</v>
      </c>
      <c r="C64" s="134"/>
      <c r="D64" s="134"/>
      <c r="E64" s="134"/>
      <c r="F64" s="132"/>
      <c r="G64" s="134"/>
      <c r="H64" s="134"/>
      <c r="I64" s="134"/>
      <c r="J64" s="134"/>
      <c r="K64" s="132"/>
      <c r="L64" s="134"/>
      <c r="M64" s="162">
        <f>+M62</f>
        <v>0</v>
      </c>
      <c r="N64" s="134"/>
      <c r="O64" s="70"/>
    </row>
    <row r="65" spans="1:16" s="11" customFormat="1" ht="16.5">
      <c r="A65" s="163"/>
      <c r="B65" s="164"/>
      <c r="C65" s="164"/>
      <c r="D65" s="164"/>
      <c r="E65" s="164"/>
      <c r="F65" s="163"/>
      <c r="G65" s="164"/>
      <c r="H65" s="164"/>
      <c r="I65" s="164"/>
      <c r="J65" s="164"/>
      <c r="K65" s="163"/>
      <c r="L65" s="164"/>
      <c r="M65" s="164"/>
      <c r="N65" s="164"/>
      <c r="O65" s="70"/>
    </row>
    <row r="66" spans="1:16" s="11" customFormat="1" ht="16.5">
      <c r="A66" s="132"/>
      <c r="B66" s="133" t="s">
        <v>17</v>
      </c>
      <c r="C66" s="134"/>
      <c r="D66" s="134"/>
      <c r="E66" s="134"/>
      <c r="F66" s="132"/>
      <c r="G66" s="134"/>
      <c r="H66" s="134"/>
      <c r="I66" s="134"/>
      <c r="J66" s="134"/>
      <c r="K66" s="132"/>
      <c r="L66" s="162"/>
      <c r="M66" s="162">
        <f>+M64+M47+M29</f>
        <v>576864885</v>
      </c>
      <c r="N66" s="134"/>
      <c r="O66" s="70"/>
    </row>
    <row r="67" spans="1:16" s="11" customFormat="1" ht="16.5">
      <c r="A67" s="165"/>
      <c r="B67" s="166"/>
      <c r="C67" s="166"/>
      <c r="D67" s="166"/>
      <c r="E67" s="166"/>
      <c r="F67" s="165"/>
      <c r="G67" s="166"/>
      <c r="H67" s="166"/>
      <c r="I67" s="166"/>
      <c r="J67" s="166"/>
      <c r="K67" s="165"/>
      <c r="L67" s="166"/>
      <c r="M67" s="166"/>
      <c r="N67" s="166"/>
      <c r="O67" s="70"/>
    </row>
    <row r="68" spans="1:16" s="11" customFormat="1" ht="16.5">
      <c r="A68" s="165"/>
      <c r="B68" s="166"/>
      <c r="C68" s="166"/>
      <c r="D68" s="166"/>
      <c r="E68" s="166"/>
      <c r="F68" s="165"/>
      <c r="G68" s="166"/>
      <c r="H68" s="166"/>
      <c r="I68" s="166"/>
      <c r="J68" s="166"/>
      <c r="K68" s="165"/>
      <c r="L68" s="166"/>
      <c r="M68" s="166"/>
      <c r="N68" s="166"/>
      <c r="O68" s="70"/>
    </row>
    <row r="69" spans="1:16" s="11" customFormat="1" ht="16.5">
      <c r="A69" s="165"/>
      <c r="B69" s="166"/>
      <c r="C69" s="166"/>
      <c r="D69" s="166"/>
      <c r="E69" s="166"/>
      <c r="F69" s="165"/>
      <c r="G69" s="166"/>
      <c r="H69" s="166"/>
      <c r="I69" s="166"/>
      <c r="J69" s="166"/>
      <c r="K69" s="165"/>
      <c r="L69" s="166"/>
      <c r="M69" s="167" t="s">
        <v>924</v>
      </c>
      <c r="N69" s="166"/>
      <c r="O69" s="70"/>
    </row>
    <row r="70" spans="1:16" s="11" customFormat="1" ht="16.5">
      <c r="A70" s="165"/>
      <c r="B70" s="166"/>
      <c r="C70" s="166"/>
      <c r="D70" s="166"/>
      <c r="E70" s="166"/>
      <c r="F70" s="165"/>
      <c r="G70" s="166"/>
      <c r="H70" s="166"/>
      <c r="I70" s="166"/>
      <c r="J70" s="166"/>
      <c r="K70" s="165"/>
      <c r="L70" s="166"/>
      <c r="M70" s="165"/>
      <c r="N70" s="166"/>
      <c r="O70" s="70"/>
    </row>
    <row r="71" spans="1:16" s="11" customFormat="1" ht="16.5">
      <c r="A71" s="165"/>
      <c r="B71" s="166"/>
      <c r="C71" s="166"/>
      <c r="D71" s="166"/>
      <c r="E71" s="166"/>
      <c r="F71" s="165"/>
      <c r="G71" s="166"/>
      <c r="H71" s="166"/>
      <c r="I71" s="166"/>
      <c r="J71" s="166"/>
      <c r="K71" s="165"/>
      <c r="L71" s="166"/>
      <c r="M71" s="168" t="s">
        <v>649</v>
      </c>
      <c r="N71" s="166"/>
      <c r="O71" s="70"/>
    </row>
    <row r="72" spans="1:16" s="11" customFormat="1" ht="16.5">
      <c r="A72" s="165"/>
      <c r="B72" s="166"/>
      <c r="C72" s="166"/>
      <c r="D72" s="166"/>
      <c r="E72" s="166"/>
      <c r="F72" s="165"/>
      <c r="G72" s="166"/>
      <c r="H72" s="166"/>
      <c r="I72" s="166"/>
      <c r="J72" s="166"/>
      <c r="K72" s="165"/>
      <c r="L72" s="166"/>
      <c r="M72" s="169" t="s">
        <v>10</v>
      </c>
      <c r="N72" s="166"/>
      <c r="O72" s="70"/>
    </row>
    <row r="73" spans="1:16" ht="16.5">
      <c r="A73" s="165"/>
      <c r="B73" s="166"/>
      <c r="C73" s="166"/>
      <c r="D73" s="166"/>
      <c r="E73" s="166"/>
      <c r="F73" s="165"/>
      <c r="G73" s="166"/>
      <c r="H73" s="166"/>
      <c r="I73" s="166"/>
      <c r="J73" s="166"/>
      <c r="K73" s="165"/>
      <c r="L73" s="166"/>
      <c r="M73" s="165"/>
      <c r="N73" s="166"/>
      <c r="O73" s="70"/>
    </row>
    <row r="74" spans="1:16" ht="16.5">
      <c r="A74" s="165"/>
      <c r="B74" s="166"/>
      <c r="C74" s="166"/>
      <c r="D74" s="166"/>
      <c r="E74" s="166"/>
      <c r="F74" s="165"/>
      <c r="G74" s="166"/>
      <c r="H74" s="166"/>
      <c r="I74" s="166"/>
      <c r="J74" s="166"/>
      <c r="K74" s="165"/>
      <c r="L74" s="166"/>
      <c r="M74" s="165"/>
      <c r="N74" s="166"/>
      <c r="O74" s="70"/>
    </row>
    <row r="75" spans="1:16" ht="16.5">
      <c r="A75" s="165"/>
      <c r="B75" s="166"/>
      <c r="C75" s="166"/>
      <c r="D75" s="166"/>
      <c r="E75" s="166"/>
      <c r="F75" s="165"/>
      <c r="G75" s="166"/>
      <c r="H75" s="166"/>
      <c r="I75" s="166"/>
      <c r="J75" s="166"/>
      <c r="K75" s="165"/>
      <c r="L75" s="166"/>
      <c r="M75" s="165"/>
      <c r="N75" s="166"/>
      <c r="O75" s="70"/>
      <c r="P75" s="6"/>
    </row>
    <row r="76" spans="1:16" ht="16.5">
      <c r="A76" s="165"/>
      <c r="B76" s="166"/>
      <c r="C76" s="166"/>
      <c r="D76" s="166"/>
      <c r="E76" s="166"/>
      <c r="F76" s="165"/>
      <c r="G76" s="166"/>
      <c r="H76" s="166"/>
      <c r="I76" s="166"/>
      <c r="J76" s="166"/>
      <c r="K76" s="165"/>
      <c r="L76" s="166"/>
      <c r="M76" s="417" t="s">
        <v>650</v>
      </c>
      <c r="N76" s="166"/>
      <c r="O76" s="70"/>
    </row>
    <row r="77" spans="1:16" ht="16.5">
      <c r="A77" s="165"/>
      <c r="B77" s="166"/>
      <c r="C77" s="166"/>
      <c r="D77" s="166"/>
      <c r="E77" s="166"/>
      <c r="F77" s="165"/>
      <c r="G77" s="166"/>
      <c r="H77" s="166"/>
      <c r="I77" s="166"/>
      <c r="J77" s="166"/>
      <c r="K77" s="165"/>
      <c r="L77" s="166"/>
      <c r="M77" s="758" t="s">
        <v>811</v>
      </c>
      <c r="N77" s="166"/>
      <c r="O77" s="70"/>
    </row>
    <row r="78" spans="1:16" ht="16.5">
      <c r="A78" s="96"/>
      <c r="B78" s="70"/>
      <c r="C78" s="70"/>
      <c r="D78" s="70"/>
      <c r="E78" s="70"/>
      <c r="F78" s="96"/>
      <c r="G78" s="70"/>
      <c r="H78" s="70"/>
      <c r="I78" s="70"/>
      <c r="J78" s="70"/>
      <c r="K78" s="96"/>
      <c r="L78" s="70"/>
      <c r="M78" s="70"/>
      <c r="N78" s="70"/>
      <c r="O78" s="70"/>
    </row>
    <row r="81" customFormat="1" ht="14.25" customHeight="1"/>
  </sheetData>
  <mergeCells count="5">
    <mergeCell ref="A5:N5"/>
    <mergeCell ref="A6:N6"/>
    <mergeCell ref="A1:N1"/>
    <mergeCell ref="A3:N3"/>
    <mergeCell ref="A4:N4"/>
  </mergeCells>
  <printOptions horizontalCentered="1"/>
  <pageMargins left="0.25" right="0" top="0.49" bottom="0.75" header="0.3" footer="0.3"/>
  <pageSetup paperSize="9" scale="6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</sheetPr>
  <dimension ref="A1:N34"/>
  <sheetViews>
    <sheetView topLeftCell="A13" workbookViewId="0">
      <selection activeCell="K26" sqref="K26"/>
    </sheetView>
  </sheetViews>
  <sheetFormatPr defaultRowHeight="15"/>
  <cols>
    <col min="1" max="1" width="5.85546875" customWidth="1"/>
    <col min="2" max="2" width="34.140625" customWidth="1"/>
    <col min="3" max="3" width="24.5703125" customWidth="1"/>
    <col min="4" max="4" width="15.42578125" bestFit="1" customWidth="1"/>
    <col min="5" max="5" width="15.85546875" bestFit="1" customWidth="1"/>
    <col min="6" max="6" width="13.7109375" customWidth="1"/>
    <col min="7" max="7" width="12.5703125" bestFit="1" customWidth="1"/>
    <col min="8" max="8" width="14.28515625" bestFit="1" customWidth="1"/>
    <col min="9" max="9" width="12.85546875" bestFit="1" customWidth="1"/>
    <col min="10" max="10" width="16.85546875" customWidth="1"/>
    <col min="11" max="14" width="9.140625" style="7"/>
  </cols>
  <sheetData>
    <row r="1" spans="1:14" ht="40.5" customHeight="1">
      <c r="A1" s="1130" t="s">
        <v>210</v>
      </c>
      <c r="B1" s="1130"/>
      <c r="C1" s="1130"/>
      <c r="D1" s="1130"/>
      <c r="E1" s="1130"/>
      <c r="F1" s="1130"/>
      <c r="G1" s="1130"/>
      <c r="H1" s="1130"/>
      <c r="I1" s="1130"/>
      <c r="J1" s="1130"/>
      <c r="K1" s="36"/>
      <c r="L1" s="36"/>
      <c r="M1" s="36"/>
      <c r="N1" s="36"/>
    </row>
    <row r="2" spans="1:14">
      <c r="A2" s="12"/>
      <c r="B2" s="12"/>
      <c r="C2" s="12"/>
    </row>
    <row r="3" spans="1:14" ht="18.75">
      <c r="A3" s="1108" t="s">
        <v>165</v>
      </c>
      <c r="B3" s="1108"/>
      <c r="C3" s="1108"/>
      <c r="D3" s="1108"/>
      <c r="E3" s="1108"/>
      <c r="F3" s="1108"/>
      <c r="G3" s="1108"/>
      <c r="H3" s="1108"/>
      <c r="I3" s="1108"/>
      <c r="J3" s="1108"/>
      <c r="K3" s="37"/>
      <c r="L3" s="37"/>
      <c r="M3" s="37"/>
      <c r="N3" s="37"/>
    </row>
    <row r="4" spans="1:14" ht="18.75">
      <c r="A4" s="1108" t="s">
        <v>648</v>
      </c>
      <c r="B4" s="1108"/>
      <c r="C4" s="1108"/>
      <c r="D4" s="1108"/>
      <c r="E4" s="1108"/>
      <c r="F4" s="1108"/>
      <c r="G4" s="1108"/>
      <c r="H4" s="1108"/>
      <c r="I4" s="1108"/>
      <c r="J4" s="1108"/>
      <c r="K4" s="37"/>
      <c r="L4" s="37"/>
      <c r="M4" s="37"/>
      <c r="N4" s="37"/>
    </row>
    <row r="5" spans="1:14" ht="18.75">
      <c r="A5" s="1107" t="s">
        <v>82</v>
      </c>
      <c r="B5" s="1107"/>
      <c r="C5" s="1107"/>
      <c r="D5" s="1107"/>
      <c r="E5" s="1107"/>
      <c r="F5" s="1107"/>
      <c r="G5" s="1107"/>
      <c r="H5" s="1107"/>
      <c r="I5" s="1107"/>
      <c r="J5" s="1107"/>
    </row>
    <row r="6" spans="1:14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4" s="4" customFormat="1" ht="24" customHeight="1">
      <c r="A7" s="17" t="s">
        <v>83</v>
      </c>
      <c r="B7" s="17" t="s">
        <v>47</v>
      </c>
      <c r="C7" s="17" t="s">
        <v>84</v>
      </c>
      <c r="D7" s="17" t="s">
        <v>85</v>
      </c>
      <c r="E7" s="17" t="s">
        <v>86</v>
      </c>
      <c r="F7" s="17" t="s">
        <v>87</v>
      </c>
      <c r="G7" s="17" t="s">
        <v>88</v>
      </c>
      <c r="H7" s="17" t="s">
        <v>89</v>
      </c>
      <c r="I7" s="17" t="s">
        <v>90</v>
      </c>
      <c r="J7" s="17" t="s">
        <v>91</v>
      </c>
      <c r="K7" s="51"/>
      <c r="L7" s="51"/>
      <c r="M7" s="51"/>
      <c r="N7" s="51"/>
    </row>
    <row r="8" spans="1:14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4" s="2" customFormat="1">
      <c r="A9" s="53" t="s">
        <v>92</v>
      </c>
      <c r="B9" s="53" t="s">
        <v>93</v>
      </c>
      <c r="C9" s="53"/>
      <c r="D9" s="53"/>
      <c r="E9" s="53"/>
      <c r="F9" s="53"/>
      <c r="G9" s="53"/>
      <c r="H9" s="53"/>
      <c r="I9" s="53"/>
      <c r="J9" s="53"/>
      <c r="K9" s="52"/>
      <c r="L9" s="52"/>
      <c r="M9" s="52"/>
      <c r="N9" s="52"/>
    </row>
    <row r="10" spans="1:14">
      <c r="A10" s="14">
        <v>1</v>
      </c>
      <c r="B10" s="13" t="s">
        <v>162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14"/>
    </row>
    <row r="11" spans="1:14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4" s="2" customFormat="1">
      <c r="A12" s="53" t="s">
        <v>94</v>
      </c>
      <c r="B12" s="53" t="s">
        <v>95</v>
      </c>
      <c r="C12" s="53"/>
      <c r="D12" s="53"/>
      <c r="E12" s="53"/>
      <c r="F12" s="53"/>
      <c r="G12" s="53"/>
      <c r="H12" s="53"/>
      <c r="I12" s="53"/>
      <c r="J12" s="53"/>
      <c r="K12" s="52"/>
      <c r="L12" s="52"/>
      <c r="M12" s="52"/>
      <c r="N12" s="52"/>
    </row>
    <row r="13" spans="1:14" s="9" customFormat="1" ht="15.75">
      <c r="A13" s="60">
        <v>1</v>
      </c>
      <c r="B13" s="13" t="s">
        <v>162</v>
      </c>
      <c r="C13" s="180"/>
      <c r="D13" s="184"/>
      <c r="E13" s="180"/>
      <c r="F13" s="180"/>
      <c r="G13" s="181"/>
      <c r="H13" s="181"/>
      <c r="I13" s="182"/>
      <c r="J13" s="183"/>
      <c r="K13" s="61"/>
      <c r="L13" s="61"/>
      <c r="M13" s="61"/>
      <c r="N13" s="61"/>
    </row>
    <row r="14" spans="1:14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4" s="2" customFormat="1">
      <c r="A15" s="53" t="s">
        <v>96</v>
      </c>
      <c r="B15" s="53" t="s">
        <v>97</v>
      </c>
      <c r="C15" s="53"/>
      <c r="D15" s="53"/>
      <c r="E15" s="53"/>
      <c r="F15" s="53"/>
      <c r="G15" s="53"/>
      <c r="H15" s="53"/>
      <c r="I15" s="53"/>
      <c r="J15" s="53"/>
      <c r="K15" s="52"/>
      <c r="L15" s="52"/>
      <c r="M15" s="52"/>
      <c r="N15" s="52"/>
    </row>
    <row r="16" spans="1:14">
      <c r="A16" s="14">
        <v>1</v>
      </c>
      <c r="B16" s="13" t="s">
        <v>162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14"/>
    </row>
    <row r="17" spans="1:14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4" s="2" customFormat="1">
      <c r="A18" s="53" t="s">
        <v>98</v>
      </c>
      <c r="B18" s="53" t="s">
        <v>99</v>
      </c>
      <c r="C18" s="53"/>
      <c r="D18" s="53"/>
      <c r="E18" s="53"/>
      <c r="F18" s="53"/>
      <c r="G18" s="53"/>
      <c r="H18" s="53"/>
      <c r="I18" s="53"/>
      <c r="J18" s="53"/>
      <c r="K18" s="52"/>
      <c r="L18" s="52"/>
      <c r="M18" s="52"/>
      <c r="N18" s="52"/>
    </row>
    <row r="19" spans="1:14">
      <c r="A19" s="14">
        <v>1</v>
      </c>
      <c r="B19" s="13" t="s">
        <v>162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14"/>
    </row>
    <row r="20" spans="1:14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4" s="2" customFormat="1">
      <c r="A21" s="53" t="s">
        <v>100</v>
      </c>
      <c r="B21" s="53" t="s">
        <v>101</v>
      </c>
      <c r="C21" s="53"/>
      <c r="D21" s="53"/>
      <c r="E21" s="53"/>
      <c r="F21" s="53"/>
      <c r="G21" s="53"/>
      <c r="H21" s="53"/>
      <c r="I21" s="53"/>
      <c r="J21" s="53"/>
      <c r="K21" s="52"/>
      <c r="L21" s="52"/>
      <c r="M21" s="52"/>
      <c r="N21" s="52"/>
    </row>
    <row r="22" spans="1:14">
      <c r="A22" s="14">
        <v>1</v>
      </c>
      <c r="B22" s="13" t="s">
        <v>162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14"/>
    </row>
    <row r="23" spans="1:14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4">
      <c r="A24" s="54"/>
      <c r="B24" s="55" t="s">
        <v>17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4"/>
    </row>
    <row r="25" spans="1:14">
      <c r="A25" s="24"/>
      <c r="B25" s="24"/>
      <c r="C25" s="24"/>
      <c r="D25" s="24"/>
      <c r="E25" s="24"/>
      <c r="F25" s="24"/>
      <c r="G25" s="24"/>
      <c r="H25" s="24"/>
      <c r="I25" s="24"/>
      <c r="J25" s="24"/>
    </row>
    <row r="26" spans="1:14">
      <c r="A26" s="24"/>
      <c r="B26" s="24"/>
      <c r="C26" s="24"/>
      <c r="D26" s="24"/>
      <c r="E26" s="24"/>
      <c r="F26" s="24"/>
      <c r="H26" s="1102" t="s">
        <v>816</v>
      </c>
      <c r="I26" s="1102"/>
      <c r="J26" s="1102"/>
    </row>
    <row r="27" spans="1:14">
      <c r="A27" s="24"/>
      <c r="B27" s="24"/>
      <c r="C27" s="24"/>
      <c r="D27" s="24"/>
      <c r="E27" s="24"/>
      <c r="F27" s="24"/>
      <c r="G27" s="24"/>
      <c r="H27" s="24"/>
      <c r="I27" s="23"/>
      <c r="J27" s="24"/>
    </row>
    <row r="28" spans="1:14" ht="16.5">
      <c r="A28" s="24"/>
      <c r="B28" s="24"/>
      <c r="C28" s="24"/>
      <c r="D28" s="24"/>
      <c r="E28" s="24"/>
      <c r="F28" s="24"/>
      <c r="G28" s="47"/>
      <c r="H28" s="47"/>
      <c r="I28" s="168" t="s">
        <v>649</v>
      </c>
      <c r="J28" s="47"/>
      <c r="K28" s="8"/>
    </row>
    <row r="29" spans="1:14" ht="16.5">
      <c r="A29" s="24"/>
      <c r="B29" s="24"/>
      <c r="C29" s="24"/>
      <c r="D29" s="24"/>
      <c r="E29" s="24"/>
      <c r="F29" s="24"/>
      <c r="G29" s="48"/>
      <c r="H29" s="48"/>
      <c r="I29" s="169" t="s">
        <v>10</v>
      </c>
      <c r="J29" s="48"/>
    </row>
    <row r="30" spans="1:14" ht="15.75">
      <c r="A30" s="24"/>
      <c r="B30" s="24"/>
      <c r="C30" s="24"/>
      <c r="D30" s="24"/>
      <c r="E30" s="24"/>
      <c r="F30" s="24"/>
      <c r="G30" s="24"/>
      <c r="H30" s="24"/>
      <c r="I30" s="165"/>
      <c r="J30" s="24"/>
    </row>
    <row r="31" spans="1:14" ht="15.75">
      <c r="A31" s="24"/>
      <c r="B31" s="24"/>
      <c r="C31" s="24"/>
      <c r="D31" s="24"/>
      <c r="E31" s="24"/>
      <c r="F31" s="24"/>
      <c r="G31" s="24"/>
      <c r="H31" s="24"/>
      <c r="I31" s="165"/>
      <c r="J31" s="24"/>
    </row>
    <row r="32" spans="1:14" ht="15.75">
      <c r="A32" s="24"/>
      <c r="B32" s="24"/>
      <c r="C32" s="24"/>
      <c r="D32" s="24"/>
      <c r="E32" s="24"/>
      <c r="F32" s="24"/>
      <c r="G32" s="24"/>
      <c r="H32" s="24"/>
      <c r="I32" s="165"/>
      <c r="J32" s="24"/>
    </row>
    <row r="33" spans="1:10" ht="15.75">
      <c r="A33" s="24"/>
      <c r="B33" s="24"/>
      <c r="C33" s="24"/>
      <c r="D33" s="24"/>
      <c r="E33" s="24"/>
      <c r="F33" s="24"/>
      <c r="G33" s="49"/>
      <c r="H33" s="49"/>
      <c r="I33" s="417" t="s">
        <v>650</v>
      </c>
      <c r="J33" s="49"/>
    </row>
    <row r="34" spans="1:10" ht="15.75">
      <c r="A34" s="24"/>
      <c r="B34" s="24"/>
      <c r="C34" s="24"/>
      <c r="D34" s="24"/>
      <c r="E34" s="24"/>
      <c r="F34" s="24"/>
      <c r="G34" s="35"/>
      <c r="H34" s="35"/>
      <c r="I34" s="758" t="s">
        <v>811</v>
      </c>
      <c r="J34" s="35"/>
    </row>
  </sheetData>
  <mergeCells count="5">
    <mergeCell ref="H26:J26"/>
    <mergeCell ref="A1:J1"/>
    <mergeCell ref="A3:J3"/>
    <mergeCell ref="A4:J4"/>
    <mergeCell ref="A5:J5"/>
  </mergeCells>
  <printOptions horizontalCentered="1"/>
  <pageMargins left="0.5" right="0.24" top="0.75" bottom="0.75" header="0.3" footer="0.3"/>
  <pageSetup paperSize="9" scale="8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70C0"/>
  </sheetPr>
  <dimension ref="A1:J40"/>
  <sheetViews>
    <sheetView topLeftCell="A16" workbookViewId="0">
      <selection activeCell="I33" sqref="I33"/>
    </sheetView>
  </sheetViews>
  <sheetFormatPr defaultRowHeight="15"/>
  <cols>
    <col min="1" max="1" width="5.42578125" customWidth="1"/>
    <col min="2" max="2" width="33.140625" customWidth="1"/>
    <col min="3" max="3" width="16.5703125" customWidth="1"/>
    <col min="4" max="4" width="15.42578125" bestFit="1" customWidth="1"/>
    <col min="5" max="5" width="15.85546875" bestFit="1" customWidth="1"/>
    <col min="6" max="6" width="13.28515625" customWidth="1"/>
    <col min="7" max="7" width="16.5703125" customWidth="1"/>
    <col min="8" max="8" width="17.28515625" customWidth="1"/>
    <col min="9" max="9" width="21.140625" customWidth="1"/>
    <col min="10" max="10" width="11.140625" customWidth="1"/>
  </cols>
  <sheetData>
    <row r="1" spans="1:10" ht="39.75" customHeight="1">
      <c r="A1" s="1171" t="s">
        <v>175</v>
      </c>
      <c r="B1" s="1171"/>
      <c r="C1" s="1171"/>
      <c r="D1" s="1171"/>
      <c r="E1" s="1171"/>
      <c r="F1" s="1171"/>
      <c r="G1" s="1171"/>
      <c r="H1" s="1171"/>
      <c r="I1" s="1171"/>
      <c r="J1" s="1171"/>
    </row>
    <row r="2" spans="1:10">
      <c r="A2" s="12"/>
      <c r="B2" s="12"/>
      <c r="C2" s="12"/>
    </row>
    <row r="3" spans="1:10" ht="18.75">
      <c r="A3" s="1108" t="s">
        <v>165</v>
      </c>
      <c r="B3" s="1108"/>
      <c r="C3" s="1108"/>
      <c r="D3" s="1108"/>
      <c r="E3" s="1108"/>
      <c r="F3" s="1108"/>
      <c r="G3" s="1108"/>
      <c r="H3" s="1108"/>
      <c r="I3" s="1108"/>
      <c r="J3" s="1108"/>
    </row>
    <row r="4" spans="1:10" ht="18.75">
      <c r="A4" s="1108" t="s">
        <v>648</v>
      </c>
      <c r="B4" s="1108"/>
      <c r="C4" s="1108"/>
      <c r="D4" s="1108"/>
      <c r="E4" s="1108"/>
      <c r="F4" s="1108"/>
      <c r="G4" s="1108"/>
      <c r="H4" s="1108"/>
      <c r="I4" s="1108"/>
      <c r="J4" s="1108"/>
    </row>
    <row r="5" spans="1:10" ht="18.75">
      <c r="A5" s="1107" t="s">
        <v>164</v>
      </c>
      <c r="B5" s="1107"/>
      <c r="C5" s="1107"/>
      <c r="D5" s="1107"/>
      <c r="E5" s="1107"/>
      <c r="F5" s="1107"/>
      <c r="G5" s="1107"/>
      <c r="H5" s="1107"/>
      <c r="I5" s="1107"/>
      <c r="J5" s="1107"/>
    </row>
    <row r="6" spans="1:10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s="9" customFormat="1" ht="31.5">
      <c r="A7" s="57" t="s">
        <v>83</v>
      </c>
      <c r="B7" s="57" t="s">
        <v>47</v>
      </c>
      <c r="C7" s="50" t="s">
        <v>84</v>
      </c>
      <c r="D7" s="57" t="s">
        <v>102</v>
      </c>
      <c r="E7" s="57" t="s">
        <v>86</v>
      </c>
      <c r="F7" s="57" t="s">
        <v>87</v>
      </c>
      <c r="G7" s="57" t="s">
        <v>88</v>
      </c>
      <c r="H7" s="57" t="s">
        <v>89</v>
      </c>
      <c r="I7" s="57" t="s">
        <v>90</v>
      </c>
      <c r="J7" s="57" t="s">
        <v>91</v>
      </c>
    </row>
    <row r="8" spans="1:10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>
      <c r="A9" s="53" t="s">
        <v>92</v>
      </c>
      <c r="B9" s="53" t="s">
        <v>103</v>
      </c>
      <c r="C9" s="53"/>
      <c r="D9" s="53"/>
      <c r="E9" s="53"/>
      <c r="F9" s="53"/>
      <c r="G9" s="53"/>
      <c r="H9" s="53"/>
      <c r="I9" s="53"/>
      <c r="J9" s="53"/>
    </row>
    <row r="10" spans="1:10">
      <c r="A10" s="14">
        <v>1</v>
      </c>
      <c r="B10" s="13" t="s">
        <v>163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14"/>
    </row>
    <row r="11" spans="1:10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>
      <c r="A12" s="53" t="s">
        <v>94</v>
      </c>
      <c r="B12" s="53" t="s">
        <v>104</v>
      </c>
      <c r="C12" s="53"/>
      <c r="D12" s="53"/>
      <c r="E12" s="53"/>
      <c r="F12" s="53"/>
      <c r="G12" s="53"/>
      <c r="H12" s="53"/>
      <c r="I12" s="53"/>
      <c r="J12" s="53"/>
    </row>
    <row r="13" spans="1:10">
      <c r="A13" s="14">
        <v>1</v>
      </c>
      <c r="B13" s="13" t="s">
        <v>163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14"/>
    </row>
    <row r="14" spans="1:10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>
      <c r="A15" s="53" t="s">
        <v>96</v>
      </c>
      <c r="B15" s="53" t="s">
        <v>105</v>
      </c>
      <c r="C15" s="53"/>
      <c r="D15" s="53"/>
      <c r="E15" s="53"/>
      <c r="F15" s="53"/>
      <c r="G15" s="53"/>
      <c r="H15" s="53"/>
      <c r="I15" s="53"/>
      <c r="J15" s="53"/>
    </row>
    <row r="16" spans="1:10">
      <c r="A16" s="14">
        <v>1</v>
      </c>
      <c r="B16" s="13" t="s">
        <v>163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14"/>
    </row>
    <row r="17" spans="1:10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>
      <c r="A18" s="53" t="s">
        <v>98</v>
      </c>
      <c r="B18" s="53" t="s">
        <v>106</v>
      </c>
      <c r="C18" s="53"/>
      <c r="D18" s="53"/>
      <c r="E18" s="53"/>
      <c r="F18" s="53"/>
      <c r="G18" s="53"/>
      <c r="H18" s="53"/>
      <c r="I18" s="53"/>
      <c r="J18" s="53"/>
    </row>
    <row r="19" spans="1:10">
      <c r="A19" s="14">
        <v>1</v>
      </c>
      <c r="B19" s="13" t="s">
        <v>163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14"/>
    </row>
    <row r="20" spans="1:10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>
      <c r="A21" s="53" t="s">
        <v>100</v>
      </c>
      <c r="B21" s="53" t="s">
        <v>108</v>
      </c>
      <c r="C21" s="53"/>
      <c r="D21" s="53"/>
      <c r="E21" s="53"/>
      <c r="F21" s="53"/>
      <c r="G21" s="53"/>
      <c r="H21" s="53"/>
      <c r="I21" s="53"/>
      <c r="J21" s="53"/>
    </row>
    <row r="22" spans="1:10">
      <c r="A22" s="14">
        <v>1</v>
      </c>
      <c r="B22" s="13" t="s">
        <v>163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14"/>
    </row>
    <row r="23" spans="1:10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>
      <c r="A24" s="53" t="s">
        <v>107</v>
      </c>
      <c r="B24" s="53" t="s">
        <v>109</v>
      </c>
      <c r="C24" s="53"/>
      <c r="D24" s="53"/>
      <c r="E24" s="53"/>
      <c r="F24" s="53"/>
      <c r="G24" s="53"/>
      <c r="H24" s="53"/>
      <c r="I24" s="53"/>
      <c r="J24" s="53"/>
    </row>
    <row r="25" spans="1:10">
      <c r="A25" s="14">
        <v>1</v>
      </c>
      <c r="B25" s="13" t="s">
        <v>163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14"/>
    </row>
    <row r="26" spans="1:10">
      <c r="A26" s="14"/>
      <c r="B26" s="13"/>
      <c r="C26" s="22"/>
      <c r="D26" s="22"/>
      <c r="E26" s="22"/>
      <c r="F26" s="22"/>
      <c r="G26" s="22"/>
      <c r="H26" s="22"/>
      <c r="I26" s="22"/>
      <c r="J26" s="14"/>
    </row>
    <row r="27" spans="1:10">
      <c r="A27" s="54"/>
      <c r="B27" s="55" t="s">
        <v>17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4"/>
    </row>
    <row r="28" spans="1:10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>
      <c r="A29" s="24"/>
      <c r="B29" s="24"/>
      <c r="C29" s="24"/>
      <c r="D29" s="24"/>
      <c r="E29" s="24"/>
      <c r="F29" s="24"/>
      <c r="G29" s="24"/>
      <c r="H29" s="1102" t="s">
        <v>816</v>
      </c>
      <c r="I29" s="1102"/>
      <c r="J29" s="1102"/>
    </row>
    <row r="30" spans="1:10">
      <c r="A30" s="24"/>
      <c r="B30" s="24"/>
      <c r="C30" s="24"/>
      <c r="D30" s="24"/>
      <c r="E30" s="24"/>
      <c r="F30" s="24"/>
      <c r="G30" s="24"/>
      <c r="H30" s="24"/>
      <c r="I30" s="23"/>
      <c r="J30" s="24"/>
    </row>
    <row r="31" spans="1:10" ht="15.75" customHeight="1">
      <c r="A31" s="24"/>
      <c r="B31" s="24"/>
      <c r="C31" s="24"/>
      <c r="D31" s="24"/>
      <c r="E31" s="24"/>
      <c r="F31" s="24"/>
      <c r="G31" s="24"/>
      <c r="H31" s="1172" t="s">
        <v>649</v>
      </c>
      <c r="I31" s="1172"/>
      <c r="J31" s="1172"/>
    </row>
    <row r="32" spans="1:10" ht="15.75" customHeight="1">
      <c r="A32" s="24"/>
      <c r="B32" s="24"/>
      <c r="C32" s="24"/>
      <c r="D32" s="24"/>
      <c r="E32" s="24"/>
      <c r="F32" s="24"/>
      <c r="G32" s="24"/>
      <c r="H32" s="1169" t="s">
        <v>10</v>
      </c>
      <c r="I32" s="1169"/>
      <c r="J32" s="1169"/>
    </row>
    <row r="33" spans="1:10" ht="15" customHeight="1">
      <c r="A33" s="24"/>
      <c r="B33" s="24"/>
      <c r="C33" s="24"/>
      <c r="D33" s="24"/>
      <c r="E33" s="24"/>
      <c r="F33" s="24"/>
      <c r="G33" s="24"/>
      <c r="H33" s="24"/>
      <c r="I33" s="165"/>
      <c r="J33" s="24"/>
    </row>
    <row r="34" spans="1:10" ht="15" customHeight="1">
      <c r="A34" s="24"/>
      <c r="B34" s="24"/>
      <c r="C34" s="24"/>
      <c r="D34" s="24"/>
      <c r="E34" s="24"/>
      <c r="F34" s="24"/>
      <c r="G34" s="24"/>
      <c r="H34" s="24"/>
      <c r="I34" s="165"/>
      <c r="J34" s="24"/>
    </row>
    <row r="35" spans="1:10" ht="15" customHeight="1">
      <c r="A35" s="24"/>
      <c r="B35" s="24"/>
      <c r="C35" s="24"/>
      <c r="D35" s="24"/>
      <c r="E35" s="24"/>
      <c r="F35" s="24"/>
      <c r="G35" s="24"/>
      <c r="H35" s="24"/>
      <c r="I35" s="165"/>
      <c r="J35" s="24"/>
    </row>
    <row r="36" spans="1:10" ht="15.75" customHeight="1">
      <c r="A36" s="24"/>
      <c r="B36" s="24"/>
      <c r="C36" s="24"/>
      <c r="D36" s="24"/>
      <c r="E36" s="24"/>
      <c r="F36" s="24"/>
      <c r="G36" s="24"/>
      <c r="H36" s="1049" t="s">
        <v>650</v>
      </c>
      <c r="I36" s="1049"/>
      <c r="J36" s="1049"/>
    </row>
    <row r="37" spans="1:10" ht="15.75" customHeight="1">
      <c r="A37" s="24"/>
      <c r="B37" s="24"/>
      <c r="C37" s="24"/>
      <c r="D37" s="24"/>
      <c r="E37" s="24"/>
      <c r="F37" s="24"/>
      <c r="G37" s="24"/>
      <c r="H37" s="1170" t="s">
        <v>811</v>
      </c>
      <c r="I37" s="1170"/>
      <c r="J37" s="1170"/>
    </row>
    <row r="38" spans="1:10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>
      <c r="A40" s="24"/>
      <c r="B40" s="24"/>
      <c r="C40" s="24"/>
      <c r="D40" s="24"/>
      <c r="E40" s="24"/>
      <c r="F40" s="24"/>
      <c r="G40" s="24"/>
      <c r="H40" s="24"/>
      <c r="I40" s="24"/>
      <c r="J40" s="24"/>
    </row>
  </sheetData>
  <mergeCells count="9">
    <mergeCell ref="H32:J32"/>
    <mergeCell ref="H36:J36"/>
    <mergeCell ref="H37:J37"/>
    <mergeCell ref="A5:J5"/>
    <mergeCell ref="A1:J1"/>
    <mergeCell ref="A3:J3"/>
    <mergeCell ref="A4:J4"/>
    <mergeCell ref="H29:J29"/>
    <mergeCell ref="H31:J31"/>
  </mergeCells>
  <printOptions horizontalCentered="1"/>
  <pageMargins left="0.25" right="0.25" top="0.5" bottom="0.5" header="0.3" footer="0.3"/>
  <pageSetup paperSize="9" scale="8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70C0"/>
  </sheetPr>
  <dimension ref="A1:J22"/>
  <sheetViews>
    <sheetView workbookViewId="0">
      <selection activeCell="B10" sqref="B10"/>
    </sheetView>
  </sheetViews>
  <sheetFormatPr defaultRowHeight="15"/>
  <cols>
    <col min="1" max="1" width="4.7109375" style="243" customWidth="1"/>
    <col min="2" max="2" width="45.85546875" customWidth="1"/>
    <col min="3" max="3" width="14" customWidth="1"/>
    <col min="4" max="9" width="15.7109375" customWidth="1"/>
    <col min="10" max="10" width="15.140625" customWidth="1"/>
  </cols>
  <sheetData>
    <row r="1" spans="1:10" ht="39.75" customHeight="1">
      <c r="A1" s="1130" t="s">
        <v>176</v>
      </c>
      <c r="B1" s="1130"/>
      <c r="C1" s="1130"/>
      <c r="D1" s="1130"/>
      <c r="E1" s="1130"/>
      <c r="F1" s="1130"/>
      <c r="G1" s="1130"/>
      <c r="H1" s="1130"/>
      <c r="I1" s="1130"/>
      <c r="J1" s="1130"/>
    </row>
    <row r="2" spans="1:10">
      <c r="A2" s="12"/>
      <c r="B2" s="12"/>
      <c r="C2" s="12"/>
    </row>
    <row r="3" spans="1:10" ht="18.75" customHeight="1">
      <c r="A3" s="1108" t="s">
        <v>165</v>
      </c>
      <c r="B3" s="1108"/>
      <c r="C3" s="1108"/>
      <c r="D3" s="1108"/>
      <c r="E3" s="1108"/>
      <c r="F3" s="1108"/>
      <c r="G3" s="1108"/>
      <c r="H3" s="1108"/>
      <c r="I3" s="1108"/>
      <c r="J3" s="1108"/>
    </row>
    <row r="4" spans="1:10" ht="18.75">
      <c r="A4" s="1108" t="s">
        <v>648</v>
      </c>
      <c r="B4" s="1108"/>
      <c r="C4" s="1108"/>
      <c r="D4" s="1108"/>
      <c r="E4" s="1108"/>
      <c r="F4" s="1108"/>
      <c r="G4" s="1108"/>
      <c r="H4" s="1108"/>
      <c r="I4" s="1108"/>
      <c r="J4" s="1108"/>
    </row>
    <row r="5" spans="1:10" ht="18.75">
      <c r="A5" s="1107" t="s">
        <v>841</v>
      </c>
      <c r="B5" s="1107"/>
      <c r="C5" s="1107"/>
      <c r="D5" s="1107"/>
      <c r="E5" s="1107"/>
      <c r="F5" s="1107"/>
      <c r="G5" s="1107"/>
      <c r="H5" s="1107"/>
      <c r="I5" s="1107"/>
      <c r="J5" s="1107"/>
    </row>
    <row r="6" spans="1:10">
      <c r="A6" s="254"/>
      <c r="B6" s="24"/>
      <c r="C6" s="24"/>
      <c r="D6" s="24"/>
      <c r="E6" s="24"/>
      <c r="F6" s="24"/>
      <c r="G6" s="24"/>
      <c r="H6" s="24"/>
      <c r="I6" s="24"/>
      <c r="J6" s="24"/>
    </row>
    <row r="7" spans="1:10" s="243" customFormat="1" ht="15.75">
      <c r="A7" s="1110" t="s">
        <v>11</v>
      </c>
      <c r="B7" s="1112" t="s">
        <v>120</v>
      </c>
      <c r="C7" s="1173" t="s">
        <v>110</v>
      </c>
      <c r="D7" s="1174"/>
      <c r="E7" s="1174"/>
      <c r="F7" s="1175"/>
      <c r="G7" s="1173" t="s">
        <v>119</v>
      </c>
      <c r="H7" s="1174"/>
      <c r="I7" s="1174"/>
      <c r="J7" s="1175"/>
    </row>
    <row r="8" spans="1:10" s="243" customFormat="1" ht="53.25" customHeight="1">
      <c r="A8" s="1119"/>
      <c r="B8" s="1115"/>
      <c r="C8" s="253" t="s">
        <v>111</v>
      </c>
      <c r="D8" s="253" t="s">
        <v>112</v>
      </c>
      <c r="E8" s="253" t="s">
        <v>113</v>
      </c>
      <c r="F8" s="253" t="s">
        <v>114</v>
      </c>
      <c r="G8" s="253" t="s">
        <v>115</v>
      </c>
      <c r="H8" s="253" t="s">
        <v>116</v>
      </c>
      <c r="I8" s="253" t="s">
        <v>117</v>
      </c>
      <c r="J8" s="253" t="s">
        <v>118</v>
      </c>
    </row>
    <row r="9" spans="1:10">
      <c r="A9" s="13"/>
      <c r="B9" s="14"/>
      <c r="C9" s="14"/>
      <c r="D9" s="14"/>
      <c r="E9" s="14"/>
      <c r="F9" s="14"/>
      <c r="G9" s="14"/>
      <c r="H9" s="14"/>
      <c r="I9" s="14"/>
      <c r="J9" s="14"/>
    </row>
    <row r="10" spans="1:10">
      <c r="A10" s="58">
        <v>1</v>
      </c>
      <c r="B10" s="989">
        <v>0</v>
      </c>
      <c r="C10" s="28">
        <v>0</v>
      </c>
      <c r="D10" s="28"/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</row>
    <row r="11" spans="1:10">
      <c r="A11" s="13"/>
      <c r="B11" s="14"/>
      <c r="C11" s="15"/>
      <c r="D11" s="15"/>
      <c r="E11" s="15"/>
      <c r="F11" s="15"/>
      <c r="G11" s="15"/>
      <c r="H11" s="15"/>
      <c r="I11" s="15"/>
      <c r="J11" s="15"/>
    </row>
    <row r="12" spans="1:10">
      <c r="A12" s="55"/>
      <c r="B12" s="55" t="s">
        <v>17</v>
      </c>
      <c r="C12" s="59">
        <f>+C10</f>
        <v>0</v>
      </c>
      <c r="D12" s="59">
        <f>+D10</f>
        <v>0</v>
      </c>
      <c r="E12" s="16"/>
      <c r="F12" s="16"/>
      <c r="G12" s="16"/>
      <c r="H12" s="59">
        <f>+H10</f>
        <v>0</v>
      </c>
      <c r="I12" s="16"/>
      <c r="J12" s="16"/>
    </row>
    <row r="13" spans="1:10">
      <c r="A13" s="254"/>
      <c r="B13" s="24"/>
      <c r="C13" s="24"/>
      <c r="D13" s="24"/>
      <c r="E13" s="24"/>
      <c r="F13" s="24"/>
      <c r="G13" s="24"/>
      <c r="H13" s="24"/>
      <c r="I13" s="24"/>
      <c r="J13" s="24"/>
    </row>
    <row r="14" spans="1:10">
      <c r="A14" s="254"/>
      <c r="B14" s="456" t="s">
        <v>493</v>
      </c>
      <c r="C14" s="24"/>
      <c r="D14" s="24"/>
      <c r="E14" s="24"/>
      <c r="F14" s="24"/>
      <c r="G14" s="24"/>
      <c r="H14" s="1102" t="s">
        <v>816</v>
      </c>
      <c r="I14" s="1102"/>
      <c r="J14" s="1102"/>
    </row>
    <row r="15" spans="1:10">
      <c r="A15" s="254"/>
      <c r="B15" s="453" t="s">
        <v>494</v>
      </c>
      <c r="C15" s="453"/>
      <c r="D15" s="24"/>
      <c r="E15" s="24"/>
      <c r="F15" s="24"/>
      <c r="G15" s="24"/>
      <c r="H15" s="24"/>
      <c r="I15" s="254"/>
      <c r="J15" s="24"/>
    </row>
    <row r="16" spans="1:10" ht="16.5">
      <c r="A16" s="254"/>
      <c r="B16" s="454" t="s">
        <v>495</v>
      </c>
      <c r="C16" s="455">
        <f>H10</f>
        <v>0</v>
      </c>
      <c r="D16" s="24"/>
      <c r="E16" s="24"/>
      <c r="F16" s="24"/>
      <c r="G16" s="24"/>
      <c r="H16" s="168"/>
      <c r="I16" s="168" t="s">
        <v>649</v>
      </c>
      <c r="J16" s="168"/>
    </row>
    <row r="17" spans="1:10" ht="16.5">
      <c r="A17" s="254"/>
      <c r="B17" s="454" t="s">
        <v>496</v>
      </c>
      <c r="C17" s="455">
        <v>380703277.27999997</v>
      </c>
      <c r="D17" s="24"/>
      <c r="E17" s="24"/>
      <c r="F17" s="24"/>
      <c r="G17" s="24"/>
      <c r="H17" s="169"/>
      <c r="I17" s="169" t="s">
        <v>10</v>
      </c>
      <c r="J17" s="169"/>
    </row>
    <row r="18" spans="1:10" ht="15.75">
      <c r="A18" s="254"/>
      <c r="B18" s="454" t="s">
        <v>497</v>
      </c>
      <c r="C18" s="455">
        <f>C16-C17</f>
        <v>-380703277.27999997</v>
      </c>
      <c r="D18" s="24"/>
      <c r="E18" s="24"/>
      <c r="F18" s="24"/>
      <c r="G18" s="24"/>
      <c r="H18" s="165"/>
      <c r="I18" s="165"/>
      <c r="J18" s="165"/>
    </row>
    <row r="19" spans="1:10" ht="15.75">
      <c r="A19" s="254"/>
      <c r="B19" s="24"/>
      <c r="C19" s="24"/>
      <c r="D19" s="24"/>
      <c r="E19" s="24"/>
      <c r="F19" s="24"/>
      <c r="G19" s="24"/>
      <c r="H19" s="165"/>
      <c r="I19" s="165"/>
      <c r="J19" s="165"/>
    </row>
    <row r="20" spans="1:10" ht="15.75">
      <c r="A20" s="254"/>
      <c r="B20" s="24"/>
      <c r="C20" s="24"/>
      <c r="D20" s="24"/>
      <c r="E20" s="24"/>
      <c r="F20" s="24"/>
      <c r="G20" s="24"/>
      <c r="H20" s="165"/>
      <c r="I20" s="165"/>
      <c r="J20" s="165"/>
    </row>
    <row r="21" spans="1:10" ht="15.75">
      <c r="A21" s="254"/>
      <c r="B21" s="24"/>
      <c r="C21" s="24"/>
      <c r="D21" s="24"/>
      <c r="E21" s="24"/>
      <c r="F21" s="24"/>
      <c r="G21" s="24"/>
      <c r="H21" s="417"/>
      <c r="I21" s="417" t="s">
        <v>650</v>
      </c>
      <c r="J21" s="417"/>
    </row>
    <row r="22" spans="1:10" ht="15.75">
      <c r="A22" s="254"/>
      <c r="B22" s="24"/>
      <c r="C22" s="24"/>
      <c r="D22" s="24"/>
      <c r="E22" s="24"/>
      <c r="F22" s="24"/>
      <c r="G22" s="24"/>
      <c r="H22" s="418"/>
      <c r="I22" s="758" t="s">
        <v>811</v>
      </c>
      <c r="J22" s="418"/>
    </row>
  </sheetData>
  <mergeCells count="9">
    <mergeCell ref="H14:J14"/>
    <mergeCell ref="C7:F7"/>
    <mergeCell ref="G7:J7"/>
    <mergeCell ref="A1:J1"/>
    <mergeCell ref="A3:J3"/>
    <mergeCell ref="A4:J4"/>
    <mergeCell ref="A5:J5"/>
    <mergeCell ref="B7:B8"/>
    <mergeCell ref="A7:A8"/>
  </mergeCells>
  <printOptions horizontalCentered="1"/>
  <pageMargins left="0.25" right="0.25" top="0.75" bottom="0.75" header="0.3" footer="0.3"/>
  <pageSetup paperSize="9" scale="75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O55"/>
  <sheetViews>
    <sheetView topLeftCell="A4" zoomScale="80" zoomScaleNormal="80" workbookViewId="0">
      <selection activeCell="F31" sqref="F31"/>
    </sheetView>
  </sheetViews>
  <sheetFormatPr defaultRowHeight="15"/>
  <cols>
    <col min="1" max="1" width="7.28515625" style="245" customWidth="1"/>
    <col min="2" max="2" width="43.5703125" style="245" customWidth="1"/>
    <col min="3" max="3" width="23.28515625" style="245" bestFit="1" customWidth="1"/>
    <col min="4" max="4" width="2.5703125" style="245" customWidth="1"/>
    <col min="5" max="5" width="6.5703125" style="245" customWidth="1"/>
    <col min="6" max="6" width="50" style="245" customWidth="1"/>
    <col min="7" max="7" width="22.7109375" style="245" customWidth="1"/>
    <col min="8" max="8" width="2.28515625" style="245" customWidth="1"/>
    <col min="9" max="9" width="21.5703125" style="245" customWidth="1"/>
    <col min="10" max="10" width="66" style="245" customWidth="1"/>
    <col min="11" max="12" width="9.140625" style="245"/>
    <col min="13" max="14" width="17.7109375" style="951" bestFit="1" customWidth="1"/>
    <col min="15" max="15" width="17.7109375" style="245" bestFit="1" customWidth="1"/>
    <col min="16" max="16384" width="9.140625" style="245"/>
  </cols>
  <sheetData>
    <row r="1" spans="1:10" ht="38.25" customHeight="1">
      <c r="A1" s="1187" t="s">
        <v>720</v>
      </c>
      <c r="B1" s="1187"/>
      <c r="C1" s="1187"/>
      <c r="D1" s="1187"/>
      <c r="E1" s="1187"/>
      <c r="F1" s="1187"/>
      <c r="G1" s="1187"/>
      <c r="H1" s="1187"/>
      <c r="I1" s="1187"/>
      <c r="J1" s="1187"/>
    </row>
    <row r="2" spans="1:10" ht="3.75" customHeight="1">
      <c r="A2" s="244"/>
    </row>
    <row r="3" spans="1:10" ht="18.75">
      <c r="A3" s="1188" t="s">
        <v>165</v>
      </c>
      <c r="B3" s="1188"/>
      <c r="C3" s="1188"/>
      <c r="D3" s="1188"/>
      <c r="E3" s="1188"/>
      <c r="F3" s="1188"/>
      <c r="G3" s="1188"/>
      <c r="H3" s="1188"/>
      <c r="I3" s="1188"/>
      <c r="J3" s="1188"/>
    </row>
    <row r="4" spans="1:10" ht="18.75">
      <c r="A4" s="1188" t="s">
        <v>656</v>
      </c>
      <c r="B4" s="1188"/>
      <c r="C4" s="1188"/>
      <c r="D4" s="1188"/>
      <c r="E4" s="1188"/>
      <c r="F4" s="1188"/>
      <c r="G4" s="1188"/>
      <c r="H4" s="1188"/>
      <c r="I4" s="1188"/>
      <c r="J4" s="1188"/>
    </row>
    <row r="5" spans="1:10" ht="16.5">
      <c r="A5" s="1189" t="s">
        <v>238</v>
      </c>
      <c r="B5" s="1189"/>
      <c r="C5" s="1189"/>
      <c r="D5" s="1189"/>
      <c r="E5" s="1189"/>
      <c r="F5" s="1189"/>
      <c r="G5" s="1189"/>
      <c r="H5" s="1189"/>
      <c r="I5" s="1189"/>
      <c r="J5" s="1189"/>
    </row>
    <row r="6" spans="1:10" ht="16.5">
      <c r="A6" s="1189" t="s">
        <v>721</v>
      </c>
      <c r="B6" s="1189"/>
      <c r="C6" s="1189"/>
      <c r="D6" s="1189"/>
      <c r="E6" s="1189"/>
      <c r="F6" s="1189"/>
      <c r="G6" s="1189"/>
      <c r="H6" s="1189"/>
      <c r="I6" s="1189"/>
      <c r="J6" s="1189"/>
    </row>
    <row r="7" spans="1:10" ht="9" customHeight="1" thickBot="1"/>
    <row r="8" spans="1:10" ht="16.5" thickBot="1">
      <c r="A8" s="1176" t="s">
        <v>317</v>
      </c>
      <c r="B8" s="1177"/>
      <c r="C8" s="1178"/>
      <c r="D8" s="470"/>
      <c r="E8" s="1179" t="s">
        <v>318</v>
      </c>
      <c r="F8" s="1180"/>
      <c r="G8" s="1181"/>
      <c r="H8" s="470"/>
      <c r="I8" s="1182" t="s">
        <v>319</v>
      </c>
      <c r="J8" s="1182" t="s">
        <v>320</v>
      </c>
    </row>
    <row r="9" spans="1:10" ht="15.75">
      <c r="A9" s="1185" t="s">
        <v>321</v>
      </c>
      <c r="B9" s="1185" t="s">
        <v>47</v>
      </c>
      <c r="C9" s="471" t="s">
        <v>322</v>
      </c>
      <c r="D9" s="470"/>
      <c r="E9" s="1185" t="s">
        <v>321</v>
      </c>
      <c r="F9" s="1185" t="s">
        <v>47</v>
      </c>
      <c r="G9" s="471" t="s">
        <v>322</v>
      </c>
      <c r="H9" s="470"/>
      <c r="I9" s="1183"/>
      <c r="J9" s="1183"/>
    </row>
    <row r="10" spans="1:10" ht="16.5" thickBot="1">
      <c r="A10" s="1186"/>
      <c r="B10" s="1186"/>
      <c r="C10" s="472" t="s">
        <v>942</v>
      </c>
      <c r="D10" s="473"/>
      <c r="E10" s="1186"/>
      <c r="F10" s="1186"/>
      <c r="G10" s="472" t="s">
        <v>942</v>
      </c>
      <c r="H10" s="473"/>
      <c r="I10" s="1184"/>
      <c r="J10" s="1184"/>
    </row>
    <row r="11" spans="1:10" ht="10.5" customHeight="1">
      <c r="A11" s="474"/>
      <c r="B11" s="474"/>
      <c r="C11" s="475"/>
      <c r="D11" s="476"/>
      <c r="E11" s="475"/>
      <c r="F11" s="475"/>
      <c r="G11" s="475"/>
      <c r="H11" s="476"/>
      <c r="I11" s="477"/>
      <c r="J11" s="478"/>
    </row>
    <row r="12" spans="1:10" ht="15.75">
      <c r="A12" s="479">
        <v>4</v>
      </c>
      <c r="B12" s="480" t="s">
        <v>323</v>
      </c>
      <c r="C12" s="481"/>
      <c r="D12" s="476"/>
      <c r="E12" s="479">
        <v>8</v>
      </c>
      <c r="F12" s="480" t="s">
        <v>323</v>
      </c>
      <c r="G12" s="481"/>
      <c r="H12" s="476"/>
      <c r="I12" s="482"/>
      <c r="J12" s="481"/>
    </row>
    <row r="13" spans="1:10" ht="15.75">
      <c r="A13" s="483">
        <v>4.0999999999999996</v>
      </c>
      <c r="B13" s="484" t="s">
        <v>324</v>
      </c>
      <c r="C13" s="481"/>
      <c r="D13" s="476"/>
      <c r="E13" s="483">
        <v>8.1</v>
      </c>
      <c r="F13" s="484" t="s">
        <v>325</v>
      </c>
      <c r="G13" s="481"/>
      <c r="H13" s="476"/>
      <c r="I13" s="482"/>
      <c r="J13" s="481"/>
    </row>
    <row r="14" spans="1:10" ht="15.75">
      <c r="A14" s="485" t="s">
        <v>326</v>
      </c>
      <c r="B14" s="486" t="s">
        <v>14</v>
      </c>
      <c r="C14" s="481">
        <v>0</v>
      </c>
      <c r="D14" s="476"/>
      <c r="E14" s="485" t="s">
        <v>327</v>
      </c>
      <c r="F14" s="486" t="s">
        <v>328</v>
      </c>
      <c r="G14" s="481"/>
      <c r="H14" s="476"/>
      <c r="I14" s="482"/>
      <c r="J14" s="481"/>
    </row>
    <row r="15" spans="1:10" ht="15.75">
      <c r="A15" s="485" t="s">
        <v>329</v>
      </c>
      <c r="B15" s="486" t="s">
        <v>543</v>
      </c>
      <c r="C15" s="481">
        <v>238380000</v>
      </c>
      <c r="D15" s="476"/>
      <c r="E15" s="485" t="s">
        <v>330</v>
      </c>
      <c r="F15" s="486" t="s">
        <v>331</v>
      </c>
      <c r="G15" s="481">
        <v>238380000</v>
      </c>
      <c r="H15" s="476"/>
      <c r="I15" s="487">
        <f>C15-G15</f>
        <v>0</v>
      </c>
      <c r="J15" s="488" t="s">
        <v>218</v>
      </c>
    </row>
    <row r="16" spans="1:10" ht="31.5">
      <c r="A16" s="489" t="s">
        <v>332</v>
      </c>
      <c r="B16" s="490" t="s">
        <v>333</v>
      </c>
      <c r="C16" s="491">
        <v>0</v>
      </c>
      <c r="D16" s="492"/>
      <c r="E16" s="489" t="s">
        <v>334</v>
      </c>
      <c r="F16" s="490" t="s">
        <v>335</v>
      </c>
      <c r="G16" s="491">
        <v>0</v>
      </c>
      <c r="H16" s="492"/>
      <c r="I16" s="493"/>
      <c r="J16" s="491"/>
    </row>
    <row r="17" spans="1:15" ht="16.5" thickBot="1">
      <c r="A17" s="485" t="s">
        <v>336</v>
      </c>
      <c r="B17" s="486" t="s">
        <v>337</v>
      </c>
      <c r="C17" s="481">
        <v>0</v>
      </c>
      <c r="D17" s="476"/>
      <c r="E17" s="485" t="s">
        <v>338</v>
      </c>
      <c r="F17" s="486" t="s">
        <v>339</v>
      </c>
      <c r="G17" s="481">
        <v>0</v>
      </c>
      <c r="H17" s="476"/>
      <c r="I17" s="482"/>
      <c r="J17" s="481"/>
    </row>
    <row r="18" spans="1:15" ht="18.75" thickBot="1">
      <c r="A18" s="494"/>
      <c r="B18" s="495" t="s">
        <v>340</v>
      </c>
      <c r="C18" s="496">
        <f>C15</f>
        <v>238380000</v>
      </c>
      <c r="D18" s="497"/>
      <c r="E18" s="494"/>
      <c r="F18" s="498" t="s">
        <v>341</v>
      </c>
      <c r="G18" s="496">
        <f>G15</f>
        <v>238380000</v>
      </c>
      <c r="H18" s="497"/>
      <c r="I18" s="499">
        <f>C18-G18</f>
        <v>0</v>
      </c>
      <c r="J18" s="500" t="str">
        <f>J15</f>
        <v>-</v>
      </c>
    </row>
    <row r="19" spans="1:15" ht="15.75">
      <c r="A19" s="479">
        <v>5</v>
      </c>
      <c r="B19" s="480" t="s">
        <v>342</v>
      </c>
      <c r="C19" s="501"/>
      <c r="D19" s="497"/>
      <c r="E19" s="479">
        <v>9</v>
      </c>
      <c r="F19" s="480" t="s">
        <v>343</v>
      </c>
      <c r="G19" s="501"/>
      <c r="H19" s="497"/>
      <c r="I19" s="502"/>
      <c r="J19" s="501"/>
    </row>
    <row r="20" spans="1:15" ht="15.75">
      <c r="A20" s="479">
        <v>5.0999999999999996</v>
      </c>
      <c r="B20" s="480" t="s">
        <v>344</v>
      </c>
      <c r="C20" s="501"/>
      <c r="D20" s="497"/>
      <c r="E20" s="479">
        <v>9.1</v>
      </c>
      <c r="F20" s="480" t="s">
        <v>345</v>
      </c>
      <c r="G20" s="501"/>
      <c r="H20" s="497"/>
      <c r="I20" s="502"/>
      <c r="J20" s="501"/>
    </row>
    <row r="21" spans="1:15" s="509" customFormat="1" ht="15.75">
      <c r="A21" s="503" t="s">
        <v>346</v>
      </c>
      <c r="B21" s="504" t="s">
        <v>201</v>
      </c>
      <c r="C21" s="505">
        <v>3381006842</v>
      </c>
      <c r="D21" s="506"/>
      <c r="E21" s="503" t="s">
        <v>347</v>
      </c>
      <c r="F21" s="504" t="s">
        <v>348</v>
      </c>
      <c r="G21" s="505">
        <v>3590634154</v>
      </c>
      <c r="H21" s="506"/>
      <c r="I21" s="507">
        <f>C21-G21</f>
        <v>-209627312</v>
      </c>
      <c r="J21" s="508" t="s">
        <v>950</v>
      </c>
      <c r="M21" s="979" t="s">
        <v>980</v>
      </c>
      <c r="N21" s="952"/>
      <c r="O21" s="982">
        <v>-209627312</v>
      </c>
    </row>
    <row r="22" spans="1:15" s="509" customFormat="1" ht="16.5" thickBot="1">
      <c r="A22" s="489"/>
      <c r="B22" s="510"/>
      <c r="C22" s="491"/>
      <c r="D22" s="492"/>
      <c r="E22" s="489"/>
      <c r="F22" s="510"/>
      <c r="G22" s="491"/>
      <c r="H22" s="492"/>
      <c r="I22" s="511"/>
      <c r="J22" s="508"/>
      <c r="M22" s="952"/>
      <c r="N22" s="952"/>
    </row>
    <row r="23" spans="1:15" s="509" customFormat="1" ht="16.5" thickBot="1">
      <c r="A23" s="503" t="s">
        <v>349</v>
      </c>
      <c r="B23" s="504" t="s">
        <v>350</v>
      </c>
      <c r="C23" s="505">
        <v>8766278881</v>
      </c>
      <c r="D23" s="512"/>
      <c r="E23" s="503" t="s">
        <v>351</v>
      </c>
      <c r="F23" s="504" t="s">
        <v>352</v>
      </c>
      <c r="G23" s="505">
        <v>8723468325</v>
      </c>
      <c r="H23" s="506"/>
      <c r="I23" s="507">
        <f>G23-C23</f>
        <v>-42810556</v>
      </c>
      <c r="J23" s="508" t="s">
        <v>951</v>
      </c>
      <c r="M23" s="980">
        <v>1426924795</v>
      </c>
      <c r="N23" s="981">
        <v>1670413741</v>
      </c>
      <c r="O23" s="982">
        <f>N23-M23</f>
        <v>243488946</v>
      </c>
    </row>
    <row r="24" spans="1:15" s="509" customFormat="1" ht="15.75">
      <c r="A24" s="489"/>
      <c r="B24" s="510" t="s">
        <v>477</v>
      </c>
      <c r="C24" s="491">
        <v>59410910</v>
      </c>
      <c r="D24" s="492"/>
      <c r="E24" s="489"/>
      <c r="F24" s="510" t="s">
        <v>483</v>
      </c>
      <c r="G24" s="491">
        <v>39819724</v>
      </c>
      <c r="H24" s="492"/>
      <c r="I24" s="511">
        <f>G24-C24</f>
        <v>-19591186</v>
      </c>
      <c r="J24" s="508" t="s">
        <v>952</v>
      </c>
      <c r="M24" s="952" t="s">
        <v>499</v>
      </c>
      <c r="N24" s="953">
        <f>+I24+I25+I26</f>
        <v>-24101125</v>
      </c>
    </row>
    <row r="25" spans="1:15" s="509" customFormat="1" ht="15.75">
      <c r="A25" s="489"/>
      <c r="B25" s="510" t="s">
        <v>478</v>
      </c>
      <c r="C25" s="491">
        <v>3889880</v>
      </c>
      <c r="D25" s="492"/>
      <c r="E25" s="489"/>
      <c r="F25" s="510" t="s">
        <v>484</v>
      </c>
      <c r="G25" s="491">
        <v>3889953</v>
      </c>
      <c r="H25" s="492"/>
      <c r="I25" s="511">
        <f>G25-C25</f>
        <v>73</v>
      </c>
      <c r="J25" s="508" t="s">
        <v>952</v>
      </c>
      <c r="M25" s="952" t="s">
        <v>500</v>
      </c>
      <c r="N25" s="953">
        <f>+I27+I28+I29+I30</f>
        <v>3555789</v>
      </c>
    </row>
    <row r="26" spans="1:15" s="509" customFormat="1" ht="15.75">
      <c r="A26" s="489"/>
      <c r="B26" s="514" t="s">
        <v>492</v>
      </c>
      <c r="C26" s="491">
        <v>52571661</v>
      </c>
      <c r="D26" s="492"/>
      <c r="E26" s="489"/>
      <c r="F26" s="514" t="s">
        <v>491</v>
      </c>
      <c r="G26" s="491">
        <v>48061649</v>
      </c>
      <c r="H26" s="492"/>
      <c r="I26" s="511">
        <f t="shared" ref="I26:I32" si="0">G26-C26</f>
        <v>-4510012</v>
      </c>
      <c r="J26" s="508" t="s">
        <v>952</v>
      </c>
      <c r="M26" s="952" t="s">
        <v>501</v>
      </c>
      <c r="N26" s="953">
        <f>+I31</f>
        <v>-22265220</v>
      </c>
    </row>
    <row r="27" spans="1:15" s="509" customFormat="1" ht="15.75">
      <c r="A27" s="489"/>
      <c r="B27" s="510" t="s">
        <v>479</v>
      </c>
      <c r="C27" s="491">
        <v>15435274</v>
      </c>
      <c r="D27" s="492"/>
      <c r="E27" s="489"/>
      <c r="F27" s="510" t="s">
        <v>485</v>
      </c>
      <c r="G27" s="491">
        <v>15002697</v>
      </c>
      <c r="H27" s="492"/>
      <c r="I27" s="511">
        <f t="shared" si="0"/>
        <v>-432577</v>
      </c>
      <c r="J27" s="508" t="s">
        <v>953</v>
      </c>
      <c r="M27" s="952" t="s">
        <v>502</v>
      </c>
      <c r="N27" s="953">
        <v>0</v>
      </c>
    </row>
    <row r="28" spans="1:15" s="509" customFormat="1" ht="15.75">
      <c r="A28" s="489"/>
      <c r="B28" s="514" t="s">
        <v>489</v>
      </c>
      <c r="C28" s="491">
        <v>1050530</v>
      </c>
      <c r="D28" s="492"/>
      <c r="E28" s="489"/>
      <c r="F28" s="514" t="s">
        <v>490</v>
      </c>
      <c r="G28" s="491">
        <v>1033030</v>
      </c>
      <c r="H28" s="492"/>
      <c r="I28" s="511">
        <f t="shared" si="0"/>
        <v>-17500</v>
      </c>
      <c r="J28" s="508" t="s">
        <v>953</v>
      </c>
      <c r="M28" s="952" t="s">
        <v>503</v>
      </c>
      <c r="N28" s="953">
        <v>0</v>
      </c>
    </row>
    <row r="29" spans="1:15" s="509" customFormat="1" ht="15.75">
      <c r="A29" s="489"/>
      <c r="B29" s="510" t="s">
        <v>480</v>
      </c>
      <c r="C29" s="491">
        <v>184780952</v>
      </c>
      <c r="D29" s="492"/>
      <c r="E29" s="489"/>
      <c r="F29" s="510" t="s">
        <v>486</v>
      </c>
      <c r="G29" s="515">
        <v>188765068</v>
      </c>
      <c r="H29" s="516"/>
      <c r="I29" s="517">
        <f t="shared" si="0"/>
        <v>3984116</v>
      </c>
      <c r="J29" s="508" t="s">
        <v>953</v>
      </c>
      <c r="M29" s="952"/>
      <c r="N29" s="952"/>
    </row>
    <row r="30" spans="1:15" s="509" customFormat="1" ht="15.75">
      <c r="A30" s="489"/>
      <c r="B30" s="510" t="s">
        <v>481</v>
      </c>
      <c r="C30" s="491">
        <v>82149404</v>
      </c>
      <c r="D30" s="492"/>
      <c r="E30" s="489"/>
      <c r="F30" s="510" t="s">
        <v>487</v>
      </c>
      <c r="G30" s="491">
        <v>82171154</v>
      </c>
      <c r="H30" s="492"/>
      <c r="I30" s="511">
        <f t="shared" si="0"/>
        <v>21750</v>
      </c>
      <c r="J30" s="508" t="s">
        <v>953</v>
      </c>
      <c r="M30" s="952"/>
      <c r="N30" s="954">
        <f>+N28+N27+N26+N25+N24</f>
        <v>-42810556</v>
      </c>
    </row>
    <row r="31" spans="1:15" s="509" customFormat="1" ht="15.75">
      <c r="A31" s="489"/>
      <c r="B31" s="510" t="s">
        <v>482</v>
      </c>
      <c r="C31" s="491">
        <v>120545500</v>
      </c>
      <c r="D31" s="492"/>
      <c r="E31" s="489"/>
      <c r="F31" s="510" t="s">
        <v>488</v>
      </c>
      <c r="G31" s="491">
        <v>98280280</v>
      </c>
      <c r="H31" s="492"/>
      <c r="I31" s="511">
        <f>G31-C31</f>
        <v>-22265220</v>
      </c>
      <c r="J31" s="508" t="s">
        <v>952</v>
      </c>
      <c r="M31" s="952"/>
      <c r="N31" s="953">
        <f>+SUM(I24:I32)</f>
        <v>1516640752.5699999</v>
      </c>
    </row>
    <row r="32" spans="1:15" s="694" customFormat="1" ht="31.5">
      <c r="A32" s="945"/>
      <c r="B32" s="946"/>
      <c r="C32" s="947"/>
      <c r="D32" s="947"/>
      <c r="E32" s="945" t="s">
        <v>353</v>
      </c>
      <c r="F32" s="946" t="s">
        <v>354</v>
      </c>
      <c r="G32" s="947">
        <v>1559451308.5699999</v>
      </c>
      <c r="H32" s="948"/>
      <c r="I32" s="949">
        <f t="shared" si="0"/>
        <v>1559451308.5699999</v>
      </c>
      <c r="J32" s="950" t="s">
        <v>954</v>
      </c>
      <c r="M32" s="955"/>
      <c r="N32" s="956">
        <f>+I34-N31</f>
        <v>209627311.99999976</v>
      </c>
    </row>
    <row r="33" spans="1:15" s="509" customFormat="1" ht="16.5" thickBot="1">
      <c r="A33" s="519"/>
      <c r="B33" s="520"/>
      <c r="C33" s="521"/>
      <c r="D33" s="521"/>
      <c r="E33" s="519" t="s">
        <v>355</v>
      </c>
      <c r="F33" s="520" t="s">
        <v>356</v>
      </c>
      <c r="G33" s="521">
        <v>0</v>
      </c>
      <c r="H33" s="476"/>
      <c r="I33" s="522"/>
      <c r="J33" s="521"/>
      <c r="M33" s="952"/>
      <c r="N33" s="953"/>
    </row>
    <row r="34" spans="1:15" s="509" customFormat="1" ht="16.5" thickBot="1">
      <c r="A34" s="523"/>
      <c r="B34" s="524" t="s">
        <v>357</v>
      </c>
      <c r="C34" s="496">
        <f>+C23+C21</f>
        <v>12147285723</v>
      </c>
      <c r="D34" s="497"/>
      <c r="E34" s="523"/>
      <c r="F34" s="524" t="s">
        <v>358</v>
      </c>
      <c r="G34" s="496">
        <f>+G32+G23+G21</f>
        <v>13873553787.57</v>
      </c>
      <c r="H34" s="497"/>
      <c r="I34" s="499">
        <f>G34-C34</f>
        <v>1726268064.5699997</v>
      </c>
      <c r="J34" s="496">
        <f>SUM(J21:J31)</f>
        <v>0</v>
      </c>
      <c r="M34" s="953">
        <f>+SUM(I24:I31)</f>
        <v>-42810556</v>
      </c>
      <c r="N34" s="953">
        <f>+SUM(I24:I31)</f>
        <v>-42810556</v>
      </c>
      <c r="O34" s="513">
        <f>+I23</f>
        <v>-42810556</v>
      </c>
    </row>
    <row r="35" spans="1:15" ht="15.75">
      <c r="A35" s="525"/>
      <c r="B35" s="474"/>
      <c r="C35" s="475"/>
      <c r="D35" s="476"/>
      <c r="E35" s="526"/>
      <c r="F35" s="475"/>
      <c r="G35" s="475"/>
      <c r="H35" s="476"/>
      <c r="I35" s="477"/>
      <c r="J35" s="475"/>
      <c r="M35" s="957">
        <v>5124190</v>
      </c>
      <c r="N35" s="958">
        <f>+I32+I23+I21-I42</f>
        <v>730238555.56999993</v>
      </c>
      <c r="O35" s="518">
        <f>+O34-N34</f>
        <v>0</v>
      </c>
    </row>
    <row r="36" spans="1:15" ht="15.75">
      <c r="A36" s="527">
        <v>5.2</v>
      </c>
      <c r="B36" s="480" t="s">
        <v>359</v>
      </c>
      <c r="C36" s="501"/>
      <c r="D36" s="497"/>
      <c r="E36" s="528"/>
      <c r="F36" s="501"/>
      <c r="G36" s="501"/>
      <c r="H36" s="497"/>
      <c r="I36" s="502"/>
      <c r="J36" s="501"/>
      <c r="M36" s="957">
        <v>-291424</v>
      </c>
    </row>
    <row r="37" spans="1:15" ht="15.75">
      <c r="A37" s="485" t="s">
        <v>360</v>
      </c>
      <c r="B37" s="486" t="s">
        <v>361</v>
      </c>
      <c r="C37" s="481"/>
      <c r="D37" s="476"/>
      <c r="E37" s="529"/>
      <c r="F37" s="481"/>
      <c r="G37" s="481"/>
      <c r="H37" s="476"/>
      <c r="I37" s="482"/>
      <c r="J37" s="481"/>
      <c r="M37" s="957">
        <v>-13432635</v>
      </c>
      <c r="N37" s="958">
        <f>+G34-C34</f>
        <v>1726268064.5699997</v>
      </c>
    </row>
    <row r="38" spans="1:15" ht="15.75">
      <c r="A38" s="485" t="s">
        <v>362</v>
      </c>
      <c r="B38" s="486" t="s">
        <v>363</v>
      </c>
      <c r="C38" s="481">
        <f>246780000+111680000</f>
        <v>358460000</v>
      </c>
      <c r="D38" s="476"/>
      <c r="E38" s="529"/>
      <c r="F38" s="481"/>
      <c r="G38" s="481"/>
      <c r="H38" s="476"/>
      <c r="I38" s="482"/>
      <c r="J38" s="481"/>
    </row>
    <row r="39" spans="1:15" ht="15.75">
      <c r="A39" s="485" t="s">
        <v>364</v>
      </c>
      <c r="B39" s="486" t="s">
        <v>365</v>
      </c>
      <c r="C39" s="481">
        <v>218314885</v>
      </c>
      <c r="D39" s="476"/>
      <c r="E39" s="529"/>
      <c r="F39" s="481"/>
      <c r="G39" s="481">
        <v>0</v>
      </c>
      <c r="H39" s="476"/>
      <c r="I39" s="482"/>
      <c r="J39" s="481"/>
      <c r="M39" s="957">
        <v>-9462900</v>
      </c>
    </row>
    <row r="40" spans="1:15" ht="15.75">
      <c r="A40" s="485" t="s">
        <v>366</v>
      </c>
      <c r="B40" s="486" t="s">
        <v>367</v>
      </c>
      <c r="C40" s="481"/>
      <c r="D40" s="476"/>
      <c r="E40" s="529"/>
      <c r="F40" s="481"/>
      <c r="G40" s="481"/>
      <c r="H40" s="476"/>
      <c r="I40" s="482"/>
      <c r="J40" s="481"/>
      <c r="M40" s="959">
        <v>-1144996416.6700001</v>
      </c>
    </row>
    <row r="41" spans="1:15" ht="16.5" thickBot="1">
      <c r="A41" s="519" t="s">
        <v>368</v>
      </c>
      <c r="B41" s="520" t="s">
        <v>369</v>
      </c>
      <c r="C41" s="521"/>
      <c r="D41" s="476"/>
      <c r="E41" s="530"/>
      <c r="F41" s="521"/>
      <c r="G41" s="521"/>
      <c r="H41" s="476"/>
      <c r="I41" s="522"/>
      <c r="J41" s="481"/>
      <c r="M41" s="960">
        <f>+M40+M39+M37+M36+M35</f>
        <v>-1163059185.6700001</v>
      </c>
    </row>
    <row r="42" spans="1:15" ht="16.5" thickBot="1">
      <c r="A42" s="495"/>
      <c r="B42" s="524" t="s">
        <v>370</v>
      </c>
      <c r="C42" s="496">
        <f>SUM(C37:C41)</f>
        <v>576774885</v>
      </c>
      <c r="D42" s="497"/>
      <c r="E42" s="495"/>
      <c r="F42" s="496"/>
      <c r="G42" s="496">
        <f>SUM(G37:G41)</f>
        <v>0</v>
      </c>
      <c r="H42" s="497"/>
      <c r="I42" s="496">
        <f>+C42-G42</f>
        <v>576774885</v>
      </c>
      <c r="J42" s="496" t="s">
        <v>956</v>
      </c>
    </row>
    <row r="43" spans="1:15" ht="16.5" thickBot="1">
      <c r="A43" s="531"/>
      <c r="B43" s="532"/>
      <c r="C43" s="476"/>
      <c r="D43" s="476"/>
      <c r="E43" s="531"/>
      <c r="F43" s="476"/>
      <c r="G43" s="476"/>
      <c r="H43" s="476"/>
      <c r="I43" s="533"/>
      <c r="J43" s="476"/>
    </row>
    <row r="44" spans="1:15" ht="16.5" thickBot="1">
      <c r="A44" s="495"/>
      <c r="B44" s="495" t="s">
        <v>371</v>
      </c>
      <c r="C44" s="496">
        <f>C34+C42</f>
        <v>12724060608</v>
      </c>
      <c r="D44" s="497"/>
      <c r="E44" s="495"/>
      <c r="F44" s="495" t="s">
        <v>371</v>
      </c>
      <c r="G44" s="496">
        <f>G34+G42</f>
        <v>13873553787.57</v>
      </c>
      <c r="H44" s="497"/>
      <c r="I44" s="499">
        <f>G44-C44</f>
        <v>1149493179.5699997</v>
      </c>
      <c r="J44" s="496"/>
      <c r="N44" s="958">
        <f>+N35+N45</f>
        <v>-419254623.99999976</v>
      </c>
    </row>
    <row r="45" spans="1:15" ht="16.5" thickBot="1">
      <c r="A45" s="534"/>
      <c r="B45" s="534" t="s">
        <v>372</v>
      </c>
      <c r="C45" s="535">
        <f>C18-C44</f>
        <v>-12485680608</v>
      </c>
      <c r="D45" s="497"/>
      <c r="E45" s="534"/>
      <c r="F45" s="534" t="s">
        <v>372</v>
      </c>
      <c r="G45" s="535">
        <f>G18-G44</f>
        <v>-13635173787.57</v>
      </c>
      <c r="H45" s="497"/>
      <c r="I45" s="499">
        <f>G45-C45</f>
        <v>-1149493179.5699997</v>
      </c>
      <c r="J45" s="535"/>
      <c r="N45" s="958">
        <f>+C42-I34</f>
        <v>-1149493179.5699997</v>
      </c>
    </row>
    <row r="46" spans="1:15" ht="6.75" customHeight="1"/>
    <row r="47" spans="1:15" ht="16.5">
      <c r="J47" s="536" t="s">
        <v>955</v>
      </c>
    </row>
    <row r="48" spans="1:15" ht="16.5">
      <c r="J48" s="537"/>
      <c r="N48" s="958">
        <f>+C44-G44</f>
        <v>-1149493179.5699997</v>
      </c>
    </row>
    <row r="49" spans="10:10" ht="16.5">
      <c r="J49" s="168" t="s">
        <v>649</v>
      </c>
    </row>
    <row r="50" spans="10:10" ht="16.5">
      <c r="J50" s="539" t="s">
        <v>10</v>
      </c>
    </row>
    <row r="51" spans="10:10" ht="10.5" customHeight="1">
      <c r="J51" s="538"/>
    </row>
    <row r="52" spans="10:10" ht="16.5">
      <c r="J52" s="538"/>
    </row>
    <row r="53" spans="10:10" ht="16.5">
      <c r="J53" s="538"/>
    </row>
    <row r="54" spans="10:10" ht="15.75">
      <c r="J54" s="469" t="s">
        <v>650</v>
      </c>
    </row>
    <row r="55" spans="10:10" ht="15.75">
      <c r="J55" s="924" t="s">
        <v>811</v>
      </c>
    </row>
  </sheetData>
  <mergeCells count="13">
    <mergeCell ref="A1:J1"/>
    <mergeCell ref="A3:J3"/>
    <mergeCell ref="A4:J4"/>
    <mergeCell ref="A5:J5"/>
    <mergeCell ref="A6:J6"/>
    <mergeCell ref="A8:C8"/>
    <mergeCell ref="E8:G8"/>
    <mergeCell ref="I8:I10"/>
    <mergeCell ref="J8:J10"/>
    <mergeCell ref="A9:A10"/>
    <mergeCell ref="B9:B10"/>
    <mergeCell ref="E9:E10"/>
    <mergeCell ref="F9:F10"/>
  </mergeCells>
  <printOptions horizontalCentered="1"/>
  <pageMargins left="0.25" right="0.25" top="0.5" bottom="0.25" header="0.3" footer="0.3"/>
  <pageSetup paperSize="9" scale="57" orientation="landscape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3:X190"/>
  <sheetViews>
    <sheetView topLeftCell="B169" workbookViewId="0">
      <selection activeCell="C149" sqref="C149:D149"/>
    </sheetView>
  </sheetViews>
  <sheetFormatPr defaultRowHeight="15"/>
  <cols>
    <col min="1" max="1" width="4.5703125" style="760" customWidth="1"/>
    <col min="2" max="2" width="12.28515625" customWidth="1"/>
    <col min="3" max="3" width="7" customWidth="1"/>
    <col min="4" max="4" width="53.5703125" customWidth="1"/>
    <col min="5" max="5" width="12.7109375" customWidth="1"/>
    <col min="6" max="7" width="21.42578125" style="857" bestFit="1" customWidth="1"/>
    <col min="9" max="9" width="13.85546875" bestFit="1" customWidth="1"/>
    <col min="10" max="10" width="16.85546875" style="450" bestFit="1" customWidth="1"/>
    <col min="11" max="11" width="28.5703125" style="1237" bestFit="1" customWidth="1"/>
    <col min="12" max="12" width="61.7109375" style="1237" bestFit="1" customWidth="1"/>
    <col min="13" max="13" width="27.42578125" style="450" customWidth="1"/>
    <col min="14" max="14" width="22.42578125" style="1237" customWidth="1"/>
    <col min="15" max="15" width="15.28515625" style="450" bestFit="1" customWidth="1"/>
    <col min="16" max="17" width="12.28515625" style="450" bestFit="1" customWidth="1"/>
    <col min="18" max="18" width="15" style="450" customWidth="1"/>
    <col min="19" max="19" width="12.28515625" bestFit="1" customWidth="1"/>
    <col min="21" max="22" width="12.28515625" bestFit="1" customWidth="1"/>
    <col min="23" max="23" width="12.85546875" bestFit="1" customWidth="1"/>
    <col min="24" max="24" width="12.28515625" bestFit="1" customWidth="1"/>
  </cols>
  <sheetData>
    <row r="3" spans="1:22" ht="21">
      <c r="A3" s="1226" t="s">
        <v>669</v>
      </c>
      <c r="B3" s="1226"/>
      <c r="C3" s="1226"/>
      <c r="D3" s="1226"/>
      <c r="E3" s="1226"/>
      <c r="F3" s="1226"/>
      <c r="G3" s="1226"/>
    </row>
    <row r="4" spans="1:22" s="422" customFormat="1" ht="21">
      <c r="A4" s="1227" t="s">
        <v>247</v>
      </c>
      <c r="B4" s="1227"/>
      <c r="C4" s="1227"/>
      <c r="D4" s="1227"/>
      <c r="E4" s="1227"/>
      <c r="F4" s="1227"/>
      <c r="G4" s="1227"/>
      <c r="J4" s="1238"/>
      <c r="K4" s="1239"/>
      <c r="L4" s="1239"/>
      <c r="M4" s="1238"/>
      <c r="N4" s="1239"/>
      <c r="O4" s="1238"/>
      <c r="P4" s="1238"/>
      <c r="Q4" s="1238"/>
      <c r="R4" s="1238"/>
    </row>
    <row r="5" spans="1:22">
      <c r="A5" s="1228" t="s">
        <v>842</v>
      </c>
      <c r="B5" s="1228"/>
      <c r="C5" s="1228"/>
      <c r="D5" s="1228"/>
      <c r="E5" s="1228"/>
      <c r="F5" s="1228"/>
      <c r="G5" s="1228"/>
      <c r="J5" s="450" t="s">
        <v>678</v>
      </c>
      <c r="K5" s="450"/>
      <c r="L5" s="450"/>
      <c r="N5" s="1240">
        <v>43281</v>
      </c>
      <c r="P5" s="450" t="s">
        <v>248</v>
      </c>
    </row>
    <row r="6" spans="1:22" ht="15.75" thickBot="1">
      <c r="B6" s="760"/>
      <c r="C6" s="760"/>
      <c r="D6" s="760"/>
      <c r="E6" s="760"/>
      <c r="F6" s="760"/>
      <c r="G6" s="760"/>
      <c r="K6" s="450"/>
      <c r="L6" s="450"/>
      <c r="N6" s="450"/>
    </row>
    <row r="7" spans="1:22" s="2" customFormat="1" ht="29.25" thickBot="1">
      <c r="A7" s="858" t="s">
        <v>32</v>
      </c>
      <c r="B7" s="1023" t="s">
        <v>250</v>
      </c>
      <c r="C7" s="1229" t="s">
        <v>53</v>
      </c>
      <c r="D7" s="1229"/>
      <c r="E7" s="859" t="s">
        <v>249</v>
      </c>
      <c r="F7" s="860" t="s">
        <v>251</v>
      </c>
      <c r="G7" s="860" t="s">
        <v>252</v>
      </c>
      <c r="J7" s="1241"/>
      <c r="K7" s="1242" t="s">
        <v>47</v>
      </c>
      <c r="L7" s="1242" t="s">
        <v>253</v>
      </c>
      <c r="M7" s="457"/>
      <c r="N7" s="1243"/>
      <c r="O7" s="457"/>
      <c r="P7" s="457"/>
      <c r="Q7" s="457"/>
      <c r="R7" s="457"/>
    </row>
    <row r="8" spans="1:22" ht="16.5" thickBot="1">
      <c r="A8" s="858"/>
      <c r="B8" s="1223" t="s">
        <v>889</v>
      </c>
      <c r="C8" s="1224"/>
      <c r="D8" s="1225"/>
      <c r="E8" s="859"/>
      <c r="F8" s="860"/>
      <c r="G8" s="860"/>
      <c r="J8" s="1244" t="s">
        <v>218</v>
      </c>
      <c r="K8" s="1245" t="s">
        <v>254</v>
      </c>
      <c r="L8" s="1246">
        <v>3338400</v>
      </c>
      <c r="M8" s="1245" t="s">
        <v>254</v>
      </c>
      <c r="N8" s="1247">
        <v>21001820</v>
      </c>
      <c r="P8" s="1248">
        <f>N8-L8</f>
        <v>17663420</v>
      </c>
    </row>
    <row r="9" spans="1:22" ht="16.5" thickBot="1">
      <c r="A9" s="861"/>
      <c r="B9" s="759"/>
      <c r="C9" s="862"/>
      <c r="D9" s="863"/>
      <c r="E9" s="423"/>
      <c r="F9" s="424"/>
      <c r="G9" s="424"/>
      <c r="J9" s="1249" t="s">
        <v>218</v>
      </c>
      <c r="K9" s="1250" t="s">
        <v>376</v>
      </c>
      <c r="L9" s="1251">
        <v>150000</v>
      </c>
      <c r="M9" s="1250" t="s">
        <v>376</v>
      </c>
      <c r="N9" s="1247">
        <v>163714</v>
      </c>
      <c r="P9" s="1248">
        <f>N9-L9</f>
        <v>13714</v>
      </c>
    </row>
    <row r="10" spans="1:22" ht="16.5" thickBot="1">
      <c r="A10" s="864" t="s">
        <v>128</v>
      </c>
      <c r="B10" s="1230" t="s">
        <v>843</v>
      </c>
      <c r="C10" s="1231"/>
      <c r="D10" s="1232"/>
      <c r="E10" s="5"/>
      <c r="F10" s="865"/>
      <c r="G10" s="865"/>
      <c r="J10" s="1244" t="s">
        <v>218</v>
      </c>
      <c r="K10" s="1250" t="s">
        <v>377</v>
      </c>
      <c r="L10" s="1251">
        <v>2971400</v>
      </c>
      <c r="M10" s="1250" t="s">
        <v>377</v>
      </c>
      <c r="N10" s="1252">
        <v>2849713</v>
      </c>
      <c r="P10" s="1248">
        <f>N10-L10</f>
        <v>-121687</v>
      </c>
    </row>
    <row r="11" spans="1:22" ht="16.5" thickBot="1">
      <c r="A11" s="866"/>
      <c r="B11" s="426">
        <v>43281</v>
      </c>
      <c r="C11" s="5" t="s">
        <v>844</v>
      </c>
      <c r="D11" s="5"/>
      <c r="E11" s="5" t="s">
        <v>845</v>
      </c>
      <c r="F11" s="865">
        <v>13679944</v>
      </c>
      <c r="G11" s="865"/>
      <c r="J11" s="1249" t="s">
        <v>218</v>
      </c>
      <c r="K11" s="1250" t="s">
        <v>378</v>
      </c>
      <c r="L11" s="1251">
        <v>2807000</v>
      </c>
      <c r="M11" s="1250" t="s">
        <v>378</v>
      </c>
      <c r="N11" s="1252">
        <v>1947100</v>
      </c>
      <c r="P11" s="1248">
        <f>+N11-L11</f>
        <v>-859900</v>
      </c>
      <c r="S11" s="6"/>
    </row>
    <row r="12" spans="1:22" ht="16.5" thickBot="1">
      <c r="A12" s="866"/>
      <c r="B12" s="5"/>
      <c r="C12" s="5"/>
      <c r="D12" s="5" t="s">
        <v>846</v>
      </c>
      <c r="E12" s="5" t="s">
        <v>273</v>
      </c>
      <c r="F12" s="865"/>
      <c r="G12" s="865">
        <v>1382126</v>
      </c>
      <c r="J12" s="1253"/>
      <c r="K12" s="1254" t="s">
        <v>257</v>
      </c>
      <c r="L12" s="1255">
        <f>+L11+L10+L9+L8</f>
        <v>9266800</v>
      </c>
      <c r="M12" s="1256"/>
      <c r="N12" s="1252">
        <f>+N11+N10+N9+N8</f>
        <v>25962347</v>
      </c>
      <c r="P12" s="1248">
        <f>+P11+P10+P9+P8</f>
        <v>16695547</v>
      </c>
      <c r="Q12" s="451">
        <f>+N12-L12</f>
        <v>16695547</v>
      </c>
      <c r="R12" s="1248"/>
    </row>
    <row r="13" spans="1:22" ht="15.75">
      <c r="A13" s="866"/>
      <c r="B13" s="5"/>
      <c r="C13" s="5"/>
      <c r="D13" s="5" t="s">
        <v>847</v>
      </c>
      <c r="E13" s="5" t="s">
        <v>282</v>
      </c>
      <c r="F13" s="865"/>
      <c r="G13" s="865">
        <v>100645</v>
      </c>
      <c r="J13" s="1257"/>
      <c r="K13" s="1257"/>
      <c r="L13" s="1258"/>
      <c r="M13" s="1256"/>
      <c r="N13" s="1259"/>
      <c r="V13" s="6"/>
    </row>
    <row r="14" spans="1:22" ht="15.75">
      <c r="A14" s="866"/>
      <c r="B14" s="5"/>
      <c r="C14" s="5"/>
      <c r="D14" s="5" t="s">
        <v>848</v>
      </c>
      <c r="E14" s="5" t="s">
        <v>276</v>
      </c>
      <c r="F14" s="865"/>
      <c r="G14" s="865">
        <v>9449423</v>
      </c>
      <c r="J14" s="1257"/>
      <c r="K14" s="1257"/>
      <c r="L14" s="1258"/>
      <c r="M14" s="1256"/>
      <c r="N14" s="1259">
        <f>+N12-L12</f>
        <v>16695547</v>
      </c>
      <c r="V14" s="6"/>
    </row>
    <row r="15" spans="1:22" ht="15.75">
      <c r="A15" s="866"/>
      <c r="B15" s="5"/>
      <c r="C15" s="5"/>
      <c r="D15" s="5" t="s">
        <v>849</v>
      </c>
      <c r="E15" s="5" t="s">
        <v>279</v>
      </c>
      <c r="F15" s="865"/>
      <c r="G15" s="865">
        <v>2747750</v>
      </c>
      <c r="J15" s="1257"/>
      <c r="K15" s="1257"/>
      <c r="L15" s="1258"/>
      <c r="M15" s="1256"/>
      <c r="N15" s="1259"/>
      <c r="V15" s="6"/>
    </row>
    <row r="16" spans="1:22" ht="16.5" thickBot="1">
      <c r="A16" s="867"/>
      <c r="B16" s="429"/>
      <c r="C16" s="429"/>
      <c r="D16" s="429"/>
      <c r="E16" s="429"/>
      <c r="F16" s="868">
        <f>+F11</f>
        <v>13679944</v>
      </c>
      <c r="G16" s="868">
        <f>+G15+G14+G13+G12</f>
        <v>13679944</v>
      </c>
      <c r="J16" s="1257"/>
      <c r="K16" s="1257"/>
      <c r="L16" s="1258"/>
      <c r="M16" s="1256"/>
      <c r="N16" s="1259"/>
      <c r="V16" s="6"/>
    </row>
    <row r="17" spans="1:22" ht="16.5" thickTop="1">
      <c r="A17" s="869"/>
      <c r="B17" s="430"/>
      <c r="C17" s="430"/>
      <c r="D17" s="430"/>
      <c r="E17" s="430"/>
      <c r="F17" s="870"/>
      <c r="G17" s="870"/>
      <c r="J17" s="1257"/>
      <c r="K17" s="1257"/>
      <c r="L17" s="1258"/>
      <c r="M17" s="1256"/>
      <c r="N17" s="1259"/>
      <c r="V17" s="6"/>
    </row>
    <row r="18" spans="1:22" ht="15.75">
      <c r="B18" s="1231" t="s">
        <v>850</v>
      </c>
      <c r="C18" s="1231"/>
      <c r="D18" s="1232"/>
      <c r="E18" s="5"/>
      <c r="F18" s="865"/>
      <c r="G18" s="865"/>
      <c r="J18" s="1257"/>
      <c r="K18" s="1257"/>
      <c r="L18" s="1258"/>
      <c r="M18" s="1256"/>
      <c r="N18" s="1259"/>
      <c r="V18" s="6"/>
    </row>
    <row r="19" spans="1:22" ht="15.75">
      <c r="A19" s="864" t="s">
        <v>129</v>
      </c>
      <c r="B19" s="426">
        <v>43281</v>
      </c>
      <c r="C19" s="5" t="s">
        <v>381</v>
      </c>
      <c r="D19" s="5"/>
      <c r="E19" s="5" t="s">
        <v>687</v>
      </c>
      <c r="F19" s="865">
        <v>216900554</v>
      </c>
      <c r="G19" s="865"/>
      <c r="J19" s="1257"/>
      <c r="K19" s="1257"/>
      <c r="L19" s="1258"/>
      <c r="M19" s="1256"/>
      <c r="N19" s="1259"/>
      <c r="V19" s="6"/>
    </row>
    <row r="20" spans="1:22">
      <c r="A20" s="866"/>
      <c r="B20" s="5"/>
      <c r="C20" s="5"/>
      <c r="D20" s="5" t="s">
        <v>851</v>
      </c>
      <c r="E20" s="5" t="s">
        <v>852</v>
      </c>
      <c r="F20" s="865"/>
      <c r="G20" s="865">
        <f>+F19</f>
        <v>216900554</v>
      </c>
      <c r="K20" s="450"/>
      <c r="L20" s="450"/>
      <c r="M20" s="1256"/>
      <c r="N20" s="1259"/>
      <c r="V20" s="6"/>
    </row>
    <row r="21" spans="1:22" ht="16.5" thickBot="1">
      <c r="A21" s="867"/>
      <c r="B21" s="429"/>
      <c r="C21" s="429"/>
      <c r="D21" s="429"/>
      <c r="E21" s="429"/>
      <c r="F21" s="868">
        <f>+F20+F19</f>
        <v>216900554</v>
      </c>
      <c r="G21" s="868">
        <f>+G20+G19</f>
        <v>216900554</v>
      </c>
      <c r="K21" s="450"/>
      <c r="L21" s="450"/>
    </row>
    <row r="22" spans="1:22" ht="15.75" thickTop="1">
      <c r="A22" s="869"/>
      <c r="B22" s="430"/>
      <c r="C22" s="430"/>
      <c r="D22" s="430"/>
      <c r="E22" s="430"/>
      <c r="F22" s="870"/>
      <c r="G22" s="870"/>
      <c r="O22" s="1259"/>
      <c r="P22" s="1259"/>
    </row>
    <row r="23" spans="1:22">
      <c r="A23" s="871">
        <v>3</v>
      </c>
      <c r="B23" s="1230" t="s">
        <v>670</v>
      </c>
      <c r="C23" s="1231"/>
      <c r="D23" s="1232"/>
      <c r="E23" s="5"/>
      <c r="F23" s="865"/>
      <c r="G23" s="865"/>
      <c r="O23" s="1259"/>
      <c r="P23" s="1259"/>
    </row>
    <row r="24" spans="1:22">
      <c r="A24" s="866"/>
      <c r="B24" s="5"/>
      <c r="C24" s="1208" t="s">
        <v>255</v>
      </c>
      <c r="D24" s="1209"/>
      <c r="E24" s="5"/>
      <c r="F24" s="865"/>
      <c r="G24" s="865"/>
      <c r="O24" s="1259"/>
      <c r="P24" s="1259"/>
    </row>
    <row r="25" spans="1:22">
      <c r="A25" s="866"/>
      <c r="B25" s="426">
        <v>43281</v>
      </c>
      <c r="C25" s="1196" t="s">
        <v>255</v>
      </c>
      <c r="D25" s="1197"/>
      <c r="E25" s="5" t="s">
        <v>256</v>
      </c>
      <c r="F25" s="872">
        <f>P8</f>
        <v>17663420</v>
      </c>
      <c r="G25" s="872"/>
      <c r="J25" s="450" t="s">
        <v>853</v>
      </c>
      <c r="K25" s="1237">
        <v>93606000</v>
      </c>
      <c r="L25" s="458" t="s">
        <v>854</v>
      </c>
      <c r="M25" s="1260"/>
      <c r="O25" s="1259"/>
      <c r="P25" s="1259"/>
    </row>
    <row r="26" spans="1:22">
      <c r="A26" s="866"/>
      <c r="B26" s="5"/>
      <c r="C26" s="5"/>
      <c r="D26" s="5" t="s">
        <v>259</v>
      </c>
      <c r="E26" s="5" t="s">
        <v>258</v>
      </c>
      <c r="F26" s="872"/>
      <c r="G26" s="872">
        <f>F25</f>
        <v>17663420</v>
      </c>
      <c r="K26" s="1237">
        <v>93606000</v>
      </c>
      <c r="L26" s="458" t="s">
        <v>855</v>
      </c>
      <c r="M26" s="1260"/>
      <c r="O26" s="1259"/>
      <c r="P26" s="1259"/>
    </row>
    <row r="27" spans="1:22">
      <c r="A27" s="866"/>
      <c r="B27" s="5"/>
      <c r="C27" s="5"/>
      <c r="D27" s="5"/>
      <c r="E27" s="5"/>
      <c r="F27" s="872"/>
      <c r="G27" s="872"/>
      <c r="K27" s="1237">
        <v>93606000</v>
      </c>
      <c r="L27" s="458" t="s">
        <v>856</v>
      </c>
      <c r="M27" s="1260"/>
      <c r="O27" s="1259"/>
      <c r="P27" s="1259"/>
    </row>
    <row r="28" spans="1:22">
      <c r="A28" s="866"/>
      <c r="B28" s="426"/>
      <c r="C28" s="1208" t="s">
        <v>267</v>
      </c>
      <c r="D28" s="1209"/>
      <c r="E28" s="5"/>
      <c r="F28" s="872"/>
      <c r="G28" s="872"/>
      <c r="K28" s="1237">
        <v>842457000</v>
      </c>
      <c r="L28" s="458" t="s">
        <v>857</v>
      </c>
      <c r="M28" s="1260"/>
      <c r="O28" s="1259"/>
      <c r="P28" s="1259"/>
    </row>
    <row r="29" spans="1:22">
      <c r="A29" s="866"/>
      <c r="B29" s="426">
        <v>43281</v>
      </c>
      <c r="C29" s="5" t="s">
        <v>267</v>
      </c>
      <c r="D29" s="5"/>
      <c r="E29" s="5" t="s">
        <v>268</v>
      </c>
      <c r="F29" s="872">
        <f>+P9</f>
        <v>13714</v>
      </c>
      <c r="G29" s="872"/>
      <c r="K29" s="1261">
        <f>+K28+K27+K26+K25</f>
        <v>1123275000</v>
      </c>
      <c r="L29" s="1261">
        <f>K28/9</f>
        <v>93606333.333333328</v>
      </c>
      <c r="M29" s="1260" t="s">
        <v>858</v>
      </c>
      <c r="N29" s="458" t="s">
        <v>859</v>
      </c>
      <c r="O29" s="1262">
        <f>L29*3</f>
        <v>280819000</v>
      </c>
      <c r="P29" s="1259"/>
    </row>
    <row r="30" spans="1:22">
      <c r="A30" s="866"/>
      <c r="B30" s="5"/>
      <c r="C30" s="5"/>
      <c r="D30" s="5" t="s">
        <v>270</v>
      </c>
      <c r="E30" s="5" t="s">
        <v>269</v>
      </c>
      <c r="F30" s="872"/>
      <c r="G30" s="872">
        <f>F29</f>
        <v>13714</v>
      </c>
      <c r="M30" s="1260"/>
      <c r="N30" s="1261" t="s">
        <v>860</v>
      </c>
      <c r="O30" s="1263">
        <f>6*L29</f>
        <v>561638000</v>
      </c>
      <c r="P30" s="1259"/>
    </row>
    <row r="31" spans="1:22">
      <c r="A31" s="866"/>
      <c r="B31" s="5"/>
      <c r="C31" s="330"/>
      <c r="D31" s="332"/>
      <c r="E31" s="5"/>
      <c r="F31" s="872"/>
      <c r="G31" s="872"/>
      <c r="M31" s="1260"/>
      <c r="O31" s="1262">
        <f>O30+O29</f>
        <v>842457000</v>
      </c>
      <c r="P31" s="1259"/>
    </row>
    <row r="32" spans="1:22">
      <c r="A32" s="866"/>
      <c r="B32" s="5"/>
      <c r="C32" s="1208" t="s">
        <v>379</v>
      </c>
      <c r="D32" s="1209"/>
      <c r="E32" s="5"/>
      <c r="F32" s="872"/>
      <c r="G32" s="872"/>
      <c r="J32" s="450" t="s">
        <v>861</v>
      </c>
      <c r="K32" s="1237">
        <v>112246835</v>
      </c>
      <c r="L32" s="1237">
        <f>K32/9</f>
        <v>12471870.555555556</v>
      </c>
      <c r="M32" s="1260" t="s">
        <v>862</v>
      </c>
      <c r="O32" s="1259"/>
      <c r="P32" s="1259"/>
    </row>
    <row r="33" spans="1:16">
      <c r="A33" s="866"/>
      <c r="B33" s="426">
        <v>43281</v>
      </c>
      <c r="C33" s="188" t="s">
        <v>263</v>
      </c>
      <c r="D33" s="427"/>
      <c r="E33" s="188" t="s">
        <v>262</v>
      </c>
      <c r="F33" s="873">
        <v>121687</v>
      </c>
      <c r="G33" s="872"/>
      <c r="K33" s="458" t="s">
        <v>864</v>
      </c>
      <c r="L33" s="1261">
        <f>L32*6</f>
        <v>74831223.333333343</v>
      </c>
      <c r="M33" s="1260">
        <f>L32*2</f>
        <v>24943741.111111112</v>
      </c>
      <c r="O33" s="1259"/>
      <c r="P33" s="1259"/>
    </row>
    <row r="34" spans="1:16">
      <c r="A34" s="866"/>
      <c r="B34" s="259"/>
      <c r="D34" s="242" t="s">
        <v>863</v>
      </c>
      <c r="E34" s="188" t="s">
        <v>261</v>
      </c>
      <c r="F34" s="873"/>
      <c r="G34" s="873">
        <f>+F33</f>
        <v>121687</v>
      </c>
      <c r="L34" s="1237">
        <f>L33+M33</f>
        <v>99774964.444444448</v>
      </c>
      <c r="M34" s="1260"/>
      <c r="O34" s="1259"/>
      <c r="P34" s="1259"/>
    </row>
    <row r="35" spans="1:16">
      <c r="A35" s="866"/>
      <c r="B35" s="5"/>
      <c r="C35" s="330"/>
      <c r="E35" s="5"/>
      <c r="F35" s="872"/>
      <c r="G35" s="872"/>
      <c r="J35" s="450" t="s">
        <v>865</v>
      </c>
      <c r="M35" s="1260"/>
      <c r="O35" s="1259"/>
      <c r="P35" s="1259"/>
    </row>
    <row r="36" spans="1:16">
      <c r="A36" s="866"/>
      <c r="B36" s="5"/>
      <c r="C36" s="1208" t="s">
        <v>264</v>
      </c>
      <c r="D36" s="1209"/>
      <c r="E36" s="5"/>
      <c r="F36" s="872"/>
      <c r="G36" s="872"/>
      <c r="L36" s="1237">
        <v>74831223.333333328</v>
      </c>
      <c r="M36" s="1260"/>
      <c r="O36" s="1259"/>
      <c r="P36" s="1259"/>
    </row>
    <row r="37" spans="1:16">
      <c r="A37" s="866"/>
      <c r="B37" s="426">
        <v>43281</v>
      </c>
      <c r="C37" s="5" t="s">
        <v>266</v>
      </c>
      <c r="D37" s="5"/>
      <c r="E37" s="428" t="s">
        <v>265</v>
      </c>
      <c r="F37" s="872">
        <v>859900</v>
      </c>
      <c r="G37" s="872"/>
      <c r="M37" s="1260"/>
      <c r="O37" s="1259"/>
      <c r="P37" s="1259"/>
    </row>
    <row r="38" spans="1:16">
      <c r="A38" s="866"/>
      <c r="B38" s="5"/>
      <c r="C38" s="5"/>
      <c r="D38" t="s">
        <v>671</v>
      </c>
      <c r="E38" s="258" t="s">
        <v>866</v>
      </c>
      <c r="F38" s="872"/>
      <c r="G38" s="872">
        <f>F37</f>
        <v>859900</v>
      </c>
      <c r="L38" s="1237">
        <f>+F50+F55+F45</f>
        <v>661469223</v>
      </c>
      <c r="M38" s="1260">
        <v>661469223.33333337</v>
      </c>
      <c r="O38" s="1259"/>
      <c r="P38" s="1259"/>
    </row>
    <row r="39" spans="1:16" ht="16.5" thickBot="1">
      <c r="A39" s="867"/>
      <c r="B39" s="429"/>
      <c r="C39" s="1214"/>
      <c r="D39" s="1215"/>
      <c r="E39" s="429"/>
      <c r="F39" s="874">
        <f>+SUM(F25:F38)</f>
        <v>18658721</v>
      </c>
      <c r="G39" s="874">
        <f>+SUM(G25:G38)</f>
        <v>18658721</v>
      </c>
      <c r="M39" s="1260"/>
      <c r="O39" s="1259"/>
      <c r="P39" s="1259"/>
    </row>
    <row r="40" spans="1:16" ht="16.5" thickTop="1">
      <c r="A40" s="875"/>
      <c r="B40" s="430"/>
      <c r="C40" s="430"/>
      <c r="D40" s="430"/>
      <c r="E40" s="430"/>
      <c r="F40" s="876"/>
      <c r="G40" s="876"/>
      <c r="M40" s="1260"/>
      <c r="O40" s="1259"/>
      <c r="P40" s="1259"/>
    </row>
    <row r="41" spans="1:16">
      <c r="A41" s="101">
        <v>4</v>
      </c>
      <c r="B41" s="865"/>
      <c r="C41" s="185" t="s">
        <v>867</v>
      </c>
      <c r="D41" s="5"/>
      <c r="E41" s="5"/>
      <c r="F41" s="877"/>
      <c r="G41" s="872"/>
      <c r="M41" s="1260"/>
      <c r="O41" s="1259"/>
      <c r="P41" s="1259"/>
    </row>
    <row r="42" spans="1:16" ht="17.25">
      <c r="A42" s="101"/>
      <c r="B42" s="865"/>
      <c r="C42" s="1192" t="s">
        <v>868</v>
      </c>
      <c r="D42" s="1193"/>
      <c r="E42" s="5"/>
      <c r="F42" s="877"/>
      <c r="G42" s="872"/>
      <c r="M42" s="1260"/>
      <c r="O42" s="1259"/>
      <c r="P42" s="1259"/>
    </row>
    <row r="43" spans="1:16">
      <c r="A43" s="101"/>
      <c r="B43" s="426">
        <v>43281</v>
      </c>
      <c r="C43" s="1196" t="s">
        <v>286</v>
      </c>
      <c r="D43" s="1197"/>
      <c r="E43" s="5" t="s">
        <v>285</v>
      </c>
      <c r="F43" s="877">
        <f>O30</f>
        <v>561638000</v>
      </c>
      <c r="G43" s="872"/>
      <c r="M43" s="1260"/>
      <c r="O43" s="1259"/>
      <c r="P43" s="1259"/>
    </row>
    <row r="44" spans="1:16">
      <c r="A44" s="101"/>
      <c r="B44" s="865"/>
      <c r="C44" s="878"/>
      <c r="D44" s="434" t="s">
        <v>288</v>
      </c>
      <c r="E44" s="5" t="s">
        <v>287</v>
      </c>
      <c r="G44" s="872">
        <f>F43</f>
        <v>561638000</v>
      </c>
      <c r="M44" s="1260"/>
      <c r="O44" s="1259"/>
      <c r="P44" s="1259"/>
    </row>
    <row r="45" spans="1:16" ht="16.5" thickBot="1">
      <c r="A45" s="879"/>
      <c r="B45" s="880"/>
      <c r="C45" s="881"/>
      <c r="D45" s="882"/>
      <c r="E45" s="883"/>
      <c r="F45" s="884">
        <f>+F44+F43</f>
        <v>561638000</v>
      </c>
      <c r="G45" s="884">
        <f>+G44+G43</f>
        <v>561638000</v>
      </c>
      <c r="M45" s="1260"/>
      <c r="O45" s="1259"/>
      <c r="P45" s="1259"/>
    </row>
    <row r="46" spans="1:16" ht="16.5" thickTop="1">
      <c r="A46" s="885"/>
      <c r="B46" s="886"/>
      <c r="C46" s="887"/>
      <c r="D46" s="888"/>
      <c r="E46" s="889"/>
      <c r="F46" s="890"/>
      <c r="G46" s="890"/>
      <c r="M46" s="1260"/>
      <c r="O46" s="1259"/>
      <c r="P46" s="1259"/>
    </row>
    <row r="47" spans="1:16" ht="17.25">
      <c r="A47" s="866"/>
      <c r="B47" s="865"/>
      <c r="C47" s="1192" t="s">
        <v>869</v>
      </c>
      <c r="D47" s="1193"/>
      <c r="E47" s="5"/>
      <c r="F47" s="877"/>
      <c r="G47" s="872"/>
      <c r="M47" s="1260"/>
      <c r="O47" s="1259"/>
      <c r="P47" s="1259"/>
    </row>
    <row r="48" spans="1:16">
      <c r="A48" s="866"/>
      <c r="B48" s="259">
        <v>43281</v>
      </c>
      <c r="C48" s="1216" t="s">
        <v>286</v>
      </c>
      <c r="D48" s="1217"/>
      <c r="E48" s="188" t="s">
        <v>285</v>
      </c>
      <c r="F48" s="873">
        <v>25000000</v>
      </c>
      <c r="G48" s="873"/>
      <c r="M48" s="1260"/>
      <c r="O48" s="1259"/>
      <c r="P48" s="1259"/>
    </row>
    <row r="49" spans="1:16">
      <c r="A49" s="866"/>
      <c r="B49" s="891"/>
      <c r="C49" s="891"/>
      <c r="D49" s="242" t="s">
        <v>870</v>
      </c>
      <c r="E49" s="188" t="s">
        <v>284</v>
      </c>
      <c r="F49" s="892"/>
      <c r="G49" s="873">
        <f>+F48</f>
        <v>25000000</v>
      </c>
      <c r="K49" s="1237">
        <f>+G50+G45</f>
        <v>586638000</v>
      </c>
      <c r="M49" s="1260"/>
      <c r="O49" s="1259"/>
      <c r="P49" s="1259"/>
    </row>
    <row r="50" spans="1:16" ht="16.5" thickBot="1">
      <c r="A50" s="867"/>
      <c r="B50" s="893"/>
      <c r="C50" s="893"/>
      <c r="D50" s="429"/>
      <c r="E50" s="429"/>
      <c r="F50" s="884">
        <f>+SUM(F48:F49)</f>
        <v>25000000</v>
      </c>
      <c r="G50" s="884">
        <f>+SUM(G48:G49)</f>
        <v>25000000</v>
      </c>
      <c r="M50" s="1260"/>
      <c r="O50" s="1259"/>
      <c r="P50" s="1259"/>
    </row>
    <row r="51" spans="1:16" ht="15.75" thickTop="1">
      <c r="A51" s="875"/>
      <c r="B51" s="870"/>
      <c r="C51" s="894"/>
      <c r="D51" s="431"/>
      <c r="E51" s="430"/>
      <c r="F51" s="895"/>
      <c r="G51" s="896"/>
      <c r="M51" s="1260"/>
      <c r="O51" s="1259"/>
      <c r="P51" s="1259"/>
    </row>
    <row r="52" spans="1:16" ht="17.25">
      <c r="A52" s="866">
        <v>5</v>
      </c>
      <c r="B52" s="865"/>
      <c r="C52" s="1192" t="s">
        <v>871</v>
      </c>
      <c r="D52" s="1193"/>
      <c r="E52" s="5"/>
      <c r="F52" s="877"/>
      <c r="G52" s="872"/>
      <c r="M52" s="1260"/>
      <c r="O52" s="1259"/>
      <c r="P52" s="1259"/>
    </row>
    <row r="53" spans="1:16">
      <c r="A53" s="866"/>
      <c r="B53" s="259">
        <v>43281</v>
      </c>
      <c r="C53" s="188" t="s">
        <v>292</v>
      </c>
      <c r="D53" s="188"/>
      <c r="E53" s="188" t="s">
        <v>382</v>
      </c>
      <c r="F53" s="257">
        <v>74831223</v>
      </c>
      <c r="G53" s="873"/>
      <c r="M53" s="1260"/>
      <c r="O53" s="1259"/>
      <c r="P53" s="1259"/>
    </row>
    <row r="54" spans="1:16">
      <c r="A54" s="866"/>
      <c r="B54" s="891"/>
      <c r="C54" s="891"/>
      <c r="D54" s="242" t="s">
        <v>293</v>
      </c>
      <c r="E54" s="188" t="s">
        <v>291</v>
      </c>
      <c r="F54" s="257"/>
      <c r="G54" s="873">
        <f>+F53</f>
        <v>74831223</v>
      </c>
      <c r="M54" s="1260"/>
      <c r="O54" s="1259"/>
      <c r="P54" s="1259"/>
    </row>
    <row r="55" spans="1:16" ht="16.5" thickBot="1">
      <c r="A55" s="867"/>
      <c r="B55" s="893"/>
      <c r="C55" s="893"/>
      <c r="D55" s="429"/>
      <c r="E55" s="429"/>
      <c r="F55" s="884">
        <f>+SUM(F53:F54)</f>
        <v>74831223</v>
      </c>
      <c r="G55" s="884">
        <f>+SUM(G53:G54)</f>
        <v>74831223</v>
      </c>
      <c r="K55" s="1237">
        <f>+G50+G55+G45+G39+G16-F37-F33-F33-F37</f>
        <v>691844714</v>
      </c>
    </row>
    <row r="56" spans="1:16" ht="16.5" thickTop="1">
      <c r="A56" s="186"/>
      <c r="B56" s="897"/>
      <c r="C56" s="898"/>
      <c r="D56" s="899"/>
      <c r="E56" s="104"/>
      <c r="F56" s="900"/>
      <c r="G56" s="900"/>
      <c r="K56" s="1237">
        <v>691844714</v>
      </c>
    </row>
    <row r="57" spans="1:16" ht="17.25">
      <c r="A57" s="101">
        <v>6</v>
      </c>
      <c r="B57" s="426"/>
      <c r="C57" s="1218" t="s">
        <v>872</v>
      </c>
      <c r="D57" s="1219"/>
      <c r="E57" s="5"/>
      <c r="F57" s="877"/>
      <c r="G57" s="872"/>
      <c r="K57" s="1237">
        <f>+K55-K56</f>
        <v>0</v>
      </c>
      <c r="L57" s="1237">
        <f>+G38+G34</f>
        <v>981587</v>
      </c>
    </row>
    <row r="58" spans="1:16">
      <c r="A58" s="866"/>
      <c r="B58" s="259">
        <v>43281</v>
      </c>
      <c r="C58" s="901" t="s">
        <v>873</v>
      </c>
      <c r="D58" s="902"/>
      <c r="E58" s="5" t="s">
        <v>874</v>
      </c>
      <c r="F58" s="460">
        <v>1328571401</v>
      </c>
      <c r="G58" s="872"/>
    </row>
    <row r="59" spans="1:16">
      <c r="A59" s="866"/>
      <c r="B59" s="891"/>
      <c r="C59" s="901"/>
      <c r="D59" s="430" t="s">
        <v>875</v>
      </c>
      <c r="E59" s="5" t="s">
        <v>694</v>
      </c>
      <c r="G59" s="460">
        <v>939757415.25</v>
      </c>
    </row>
    <row r="60" spans="1:16" ht="15.75">
      <c r="A60" s="866"/>
      <c r="B60" s="891"/>
      <c r="C60" s="865"/>
      <c r="D60" s="5" t="s">
        <v>272</v>
      </c>
      <c r="E60" s="5" t="s">
        <v>717</v>
      </c>
      <c r="F60" s="877"/>
      <c r="G60" s="903">
        <f>+F58-G59</f>
        <v>388813985.75</v>
      </c>
      <c r="H60" s="438"/>
      <c r="J60" s="1264"/>
    </row>
    <row r="61" spans="1:16" ht="15.75">
      <c r="A61" s="866"/>
      <c r="B61" s="891"/>
      <c r="C61" s="865"/>
      <c r="D61" s="5"/>
      <c r="E61" s="5"/>
      <c r="F61" s="904"/>
      <c r="G61" s="904"/>
      <c r="H61" s="438"/>
    </row>
    <row r="62" spans="1:16" ht="15.75">
      <c r="A62" s="866"/>
      <c r="B62" s="259">
        <v>43281</v>
      </c>
      <c r="C62" s="905" t="s">
        <v>876</v>
      </c>
      <c r="D62" s="902"/>
      <c r="E62" s="5" t="s">
        <v>718</v>
      </c>
      <c r="F62" s="906">
        <v>5654623430</v>
      </c>
      <c r="G62" s="904"/>
      <c r="H62" s="438"/>
    </row>
    <row r="63" spans="1:16" ht="15.75">
      <c r="A63" s="866"/>
      <c r="B63" s="891"/>
      <c r="C63" s="901"/>
      <c r="D63" s="430" t="s">
        <v>690</v>
      </c>
      <c r="E63" s="5" t="s">
        <v>695</v>
      </c>
      <c r="F63" s="904"/>
      <c r="G63" s="906">
        <v>511187959</v>
      </c>
      <c r="H63" s="438"/>
    </row>
    <row r="64" spans="1:16" ht="15.75">
      <c r="A64" s="866"/>
      <c r="B64" s="891"/>
      <c r="C64" s="865"/>
      <c r="D64" s="5" t="s">
        <v>272</v>
      </c>
      <c r="E64" s="5" t="s">
        <v>717</v>
      </c>
      <c r="F64" s="904"/>
      <c r="G64" s="865">
        <f>+F62-G63</f>
        <v>5143435471</v>
      </c>
      <c r="H64" s="438"/>
    </row>
    <row r="65" spans="1:10" ht="15.75">
      <c r="A65" s="866"/>
      <c r="B65" s="891"/>
      <c r="C65" s="907"/>
      <c r="D65" s="907"/>
      <c r="E65" s="5"/>
      <c r="F65" s="877"/>
      <c r="G65" s="872"/>
      <c r="H65" s="438"/>
    </row>
    <row r="66" spans="1:10" ht="15.75">
      <c r="A66" s="866"/>
      <c r="B66" s="259">
        <v>43281</v>
      </c>
      <c r="C66" s="905" t="s">
        <v>114</v>
      </c>
      <c r="D66" s="902"/>
      <c r="E66" s="5"/>
      <c r="F66" s="906">
        <v>572530010</v>
      </c>
      <c r="G66" s="904"/>
      <c r="H66" s="438"/>
    </row>
    <row r="67" spans="1:10" ht="15.75">
      <c r="A67" s="866"/>
      <c r="B67" s="891"/>
      <c r="C67" s="865"/>
      <c r="D67" s="5" t="s">
        <v>272</v>
      </c>
      <c r="E67" s="5" t="s">
        <v>717</v>
      </c>
      <c r="F67" s="904"/>
      <c r="G67" s="906">
        <f>+F66</f>
        <v>572530010</v>
      </c>
      <c r="H67" s="437"/>
      <c r="J67" s="1264">
        <f>+G67+G64+G60</f>
        <v>6104779466.75</v>
      </c>
    </row>
    <row r="68" spans="1:10" ht="16.5" thickBot="1">
      <c r="A68" s="867"/>
      <c r="B68" s="893"/>
      <c r="C68" s="893"/>
      <c r="D68" s="429"/>
      <c r="E68" s="429"/>
      <c r="F68" s="884">
        <f>+F66+F62+F58</f>
        <v>7555724841</v>
      </c>
      <c r="G68" s="884">
        <f>+G67+G64+G63+G60+G59</f>
        <v>7555724841</v>
      </c>
      <c r="H68" s="438"/>
    </row>
    <row r="69" spans="1:10" ht="16.5" thickTop="1">
      <c r="A69" s="869"/>
      <c r="B69" s="870"/>
      <c r="C69" s="870"/>
      <c r="D69" s="430"/>
      <c r="E69" s="430"/>
      <c r="F69" s="908"/>
      <c r="G69" s="909"/>
      <c r="H69" s="438"/>
      <c r="J69" s="1260"/>
    </row>
    <row r="70" spans="1:10">
      <c r="A70" s="101">
        <v>7</v>
      </c>
      <c r="B70" s="185" t="s">
        <v>877</v>
      </c>
      <c r="C70" s="185"/>
      <c r="D70" s="436"/>
      <c r="E70" s="5"/>
      <c r="F70" s="877"/>
      <c r="G70" s="872"/>
    </row>
    <row r="71" spans="1:10">
      <c r="A71" s="866"/>
      <c r="B71" s="426">
        <v>43281</v>
      </c>
      <c r="C71" s="257" t="s">
        <v>674</v>
      </c>
      <c r="D71" s="188"/>
      <c r="E71" s="5" t="s">
        <v>675</v>
      </c>
      <c r="F71" s="877">
        <f>+G72+G73</f>
        <v>5381346</v>
      </c>
      <c r="G71" s="872"/>
    </row>
    <row r="72" spans="1:10">
      <c r="A72" s="866"/>
      <c r="B72" s="865"/>
      <c r="C72" s="865"/>
      <c r="D72" s="5" t="s">
        <v>384</v>
      </c>
      <c r="E72" s="5" t="s">
        <v>385</v>
      </c>
      <c r="F72" s="877"/>
      <c r="G72" s="872">
        <f>+'[5]all-penerimaan-2018'!$F$217</f>
        <v>896891</v>
      </c>
    </row>
    <row r="73" spans="1:10">
      <c r="A73" s="866"/>
      <c r="B73" s="865"/>
      <c r="C73" s="865"/>
      <c r="D73" s="5" t="s">
        <v>289</v>
      </c>
      <c r="E73" s="5" t="s">
        <v>386</v>
      </c>
      <c r="F73" s="877"/>
      <c r="G73" s="865">
        <v>4484455</v>
      </c>
    </row>
    <row r="74" spans="1:10" ht="16.5" thickBot="1">
      <c r="A74" s="867"/>
      <c r="B74" s="910"/>
      <c r="C74" s="911"/>
      <c r="D74" s="432"/>
      <c r="E74" s="429"/>
      <c r="F74" s="884">
        <f>+SUM(F71:F73)</f>
        <v>5381346</v>
      </c>
      <c r="G74" s="884">
        <f>+SUM(G71:G73)</f>
        <v>5381346</v>
      </c>
    </row>
    <row r="75" spans="1:10" ht="15.75" thickTop="1">
      <c r="A75" s="186"/>
      <c r="B75" s="898"/>
      <c r="C75" s="913"/>
      <c r="D75" s="899"/>
      <c r="E75" s="104"/>
      <c r="F75" s="914"/>
      <c r="G75" s="914"/>
    </row>
    <row r="76" spans="1:10" ht="16.5" thickBot="1">
      <c r="A76" s="867"/>
      <c r="B76" s="1220" t="s">
        <v>878</v>
      </c>
      <c r="C76" s="1221"/>
      <c r="D76" s="1222"/>
      <c r="E76" s="429"/>
      <c r="F76" s="884">
        <f>+F74+F68+F50+F55+F45+F39+F21+F16</f>
        <v>8471814629</v>
      </c>
      <c r="G76" s="884">
        <f>+G74+G68+G50+G55+G45+G39+G21+G16</f>
        <v>8471814629</v>
      </c>
    </row>
    <row r="77" spans="1:10" ht="15.75" thickTop="1">
      <c r="A77" s="869"/>
      <c r="B77" s="870"/>
      <c r="C77" s="870"/>
      <c r="D77" s="430"/>
      <c r="E77" s="430"/>
      <c r="F77" s="430"/>
      <c r="G77" s="870"/>
    </row>
    <row r="78" spans="1:10" ht="15.75">
      <c r="A78" s="866"/>
      <c r="B78" s="1223" t="s">
        <v>879</v>
      </c>
      <c r="C78" s="1224"/>
      <c r="D78" s="1225"/>
      <c r="E78" s="5"/>
      <c r="F78" s="5"/>
      <c r="G78" s="865"/>
    </row>
    <row r="79" spans="1:10">
      <c r="A79" s="866"/>
      <c r="B79" s="865"/>
      <c r="C79" s="865"/>
      <c r="D79" s="5"/>
      <c r="E79" s="5"/>
      <c r="F79" s="5"/>
      <c r="G79" s="865"/>
    </row>
    <row r="80" spans="1:10">
      <c r="A80" s="101">
        <v>8</v>
      </c>
      <c r="B80" s="185" t="s">
        <v>880</v>
      </c>
      <c r="C80" s="425"/>
      <c r="D80" s="5"/>
      <c r="E80" s="5"/>
      <c r="F80" s="460"/>
      <c r="G80" s="749"/>
    </row>
    <row r="81" spans="1:24">
      <c r="A81" s="866"/>
      <c r="B81" s="915" t="s">
        <v>882</v>
      </c>
      <c r="C81" s="5" t="s">
        <v>384</v>
      </c>
      <c r="D81" s="5"/>
      <c r="E81" s="5" t="s">
        <v>385</v>
      </c>
      <c r="F81" s="443">
        <v>896891</v>
      </c>
      <c r="G81" s="749"/>
    </row>
    <row r="82" spans="1:24">
      <c r="A82" s="866"/>
      <c r="B82" s="425"/>
      <c r="C82" s="5" t="s">
        <v>289</v>
      </c>
      <c r="D82" s="5"/>
      <c r="E82" s="5" t="s">
        <v>386</v>
      </c>
      <c r="F82" s="443">
        <v>4484455</v>
      </c>
      <c r="G82" s="749"/>
    </row>
    <row r="83" spans="1:24">
      <c r="A83" s="866"/>
      <c r="B83" s="425"/>
      <c r="C83" s="425"/>
      <c r="D83" s="257" t="s">
        <v>674</v>
      </c>
      <c r="E83" s="5" t="s">
        <v>675</v>
      </c>
      <c r="F83" s="460"/>
      <c r="G83" s="753">
        <f>+F82+F81</f>
        <v>5381346</v>
      </c>
    </row>
    <row r="84" spans="1:24" ht="16.5" thickBot="1">
      <c r="A84" s="866"/>
      <c r="B84" s="435"/>
      <c r="C84" s="435"/>
      <c r="D84" s="429"/>
      <c r="E84" s="429"/>
      <c r="F84" s="459">
        <f>+SUM(F81:F83)</f>
        <v>5381346</v>
      </c>
      <c r="G84" s="752">
        <f>+SUM(G81:G83)</f>
        <v>5381346</v>
      </c>
    </row>
    <row r="85" spans="1:24" ht="15.75" thickTop="1">
      <c r="A85" s="866"/>
      <c r="B85" s="865"/>
      <c r="C85" s="865"/>
      <c r="D85" s="5"/>
      <c r="E85" s="5"/>
      <c r="F85" s="5"/>
      <c r="G85" s="865"/>
      <c r="K85" s="458"/>
      <c r="L85" s="458"/>
      <c r="N85" s="458"/>
    </row>
    <row r="86" spans="1:24">
      <c r="A86" s="101">
        <v>9</v>
      </c>
      <c r="B86" s="185" t="s">
        <v>881</v>
      </c>
      <c r="C86" s="425"/>
      <c r="D86" s="5"/>
      <c r="E86" s="5"/>
      <c r="F86" s="460"/>
      <c r="G86" s="749"/>
      <c r="K86" s="450" t="s">
        <v>678</v>
      </c>
      <c r="L86" s="450"/>
      <c r="M86" s="1240">
        <v>43281</v>
      </c>
      <c r="N86" s="450"/>
      <c r="O86" s="1240">
        <v>43465</v>
      </c>
      <c r="Q86" s="450" t="s">
        <v>969</v>
      </c>
      <c r="U86" t="s">
        <v>970</v>
      </c>
    </row>
    <row r="87" spans="1:24" ht="15.75" thickBot="1">
      <c r="A87" s="866"/>
      <c r="B87" s="425"/>
      <c r="C87" s="1208" t="s">
        <v>255</v>
      </c>
      <c r="D87" s="1209"/>
      <c r="E87" s="5"/>
      <c r="F87" s="460"/>
      <c r="G87" s="749"/>
      <c r="K87" s="450"/>
      <c r="L87" s="450"/>
      <c r="N87" s="450"/>
    </row>
    <row r="88" spans="1:24" ht="16.5" thickBot="1">
      <c r="A88" s="866"/>
      <c r="B88" s="915" t="s">
        <v>883</v>
      </c>
      <c r="C88" s="434" t="s">
        <v>255</v>
      </c>
      <c r="D88" s="5"/>
      <c r="E88" s="440" t="s">
        <v>256</v>
      </c>
      <c r="F88" s="333">
        <f>+Q89</f>
        <v>1927766</v>
      </c>
      <c r="G88" s="749"/>
      <c r="K88" s="1241"/>
      <c r="L88" s="1242" t="s">
        <v>47</v>
      </c>
      <c r="M88" s="1242" t="s">
        <v>253</v>
      </c>
      <c r="N88" s="457"/>
      <c r="O88" s="1243"/>
      <c r="P88" s="457"/>
      <c r="Q88" s="457"/>
      <c r="R88" s="457"/>
      <c r="W88" s="977">
        <v>9266800</v>
      </c>
    </row>
    <row r="89" spans="1:24" ht="16.5" thickBot="1">
      <c r="A89" s="866"/>
      <c r="B89" s="425"/>
      <c r="C89" s="425"/>
      <c r="D89" s="5" t="s">
        <v>259</v>
      </c>
      <c r="E89" s="5" t="s">
        <v>258</v>
      </c>
      <c r="F89" s="333"/>
      <c r="G89" s="749">
        <f>+F88</f>
        <v>1927766</v>
      </c>
      <c r="K89" s="1244" t="s">
        <v>218</v>
      </c>
      <c r="L89" s="1245" t="s">
        <v>254</v>
      </c>
      <c r="M89" s="1246">
        <v>21001820</v>
      </c>
      <c r="N89" s="1245" t="s">
        <v>254</v>
      </c>
      <c r="O89" s="1247">
        <v>22929586</v>
      </c>
      <c r="Q89" s="1248">
        <f>O89-M89</f>
        <v>1927766</v>
      </c>
      <c r="S89" s="6">
        <f>+M89+Q89</f>
        <v>22929586</v>
      </c>
      <c r="U89" s="6">
        <v>17663420</v>
      </c>
      <c r="W89" s="6">
        <f>+Q89+Q91+Q92+U89+U90</f>
        <v>47361719</v>
      </c>
      <c r="X89" s="6">
        <f>13787+121687+859900</f>
        <v>995374</v>
      </c>
    </row>
    <row r="90" spans="1:24" ht="16.5" thickBot="1">
      <c r="A90" s="866"/>
      <c r="B90" s="425"/>
      <c r="C90" s="425"/>
      <c r="D90" s="5"/>
      <c r="E90" s="5"/>
      <c r="F90" s="460"/>
      <c r="G90" s="749"/>
      <c r="K90" s="1249" t="s">
        <v>218</v>
      </c>
      <c r="L90" s="1250" t="s">
        <v>376</v>
      </c>
      <c r="M90" s="1251">
        <v>163714</v>
      </c>
      <c r="N90" s="1250" t="s">
        <v>376</v>
      </c>
      <c r="O90" s="1265">
        <v>149927</v>
      </c>
      <c r="Q90" s="1248">
        <f>O90-M90</f>
        <v>-13787</v>
      </c>
      <c r="R90" s="450" t="s">
        <v>679</v>
      </c>
      <c r="S90" s="6">
        <f t="shared" ref="S90:S92" si="0">+M90+Q90</f>
        <v>149927</v>
      </c>
      <c r="U90" s="6">
        <v>13714</v>
      </c>
    </row>
    <row r="91" spans="1:24" ht="16.5" thickBot="1">
      <c r="A91" s="866"/>
      <c r="B91" s="425"/>
      <c r="C91" s="1208" t="s">
        <v>884</v>
      </c>
      <c r="D91" s="1209"/>
      <c r="E91" s="5"/>
      <c r="F91" s="460"/>
      <c r="G91" s="749"/>
      <c r="K91" s="1244" t="s">
        <v>218</v>
      </c>
      <c r="L91" s="1250" t="s">
        <v>377</v>
      </c>
      <c r="M91" s="1251">
        <v>2849713</v>
      </c>
      <c r="N91" s="1250" t="s">
        <v>377</v>
      </c>
      <c r="O91" s="1266">
        <v>7481412</v>
      </c>
      <c r="Q91" s="1248">
        <f>O91-M91</f>
        <v>4631699</v>
      </c>
      <c r="S91" s="6">
        <f t="shared" si="0"/>
        <v>7481412</v>
      </c>
      <c r="U91" s="6">
        <v>-121687</v>
      </c>
      <c r="W91" s="6">
        <f>+W89+_GoBack</f>
        <v>56628519</v>
      </c>
      <c r="X91" s="6">
        <f>+W91-X89</f>
        <v>55633145</v>
      </c>
    </row>
    <row r="92" spans="1:24" ht="16.5" thickBot="1">
      <c r="A92" s="866"/>
      <c r="B92" s="915" t="s">
        <v>883</v>
      </c>
      <c r="C92" s="5" t="s">
        <v>270</v>
      </c>
      <c r="D92" s="5"/>
      <c r="E92" s="5" t="s">
        <v>269</v>
      </c>
      <c r="F92" s="333">
        <v>13787</v>
      </c>
      <c r="G92" s="749"/>
      <c r="K92" s="1249" t="s">
        <v>218</v>
      </c>
      <c r="L92" s="1250" t="s">
        <v>378</v>
      </c>
      <c r="M92" s="1251">
        <v>1947100</v>
      </c>
      <c r="N92" s="1250" t="s">
        <v>378</v>
      </c>
      <c r="O92" s="1266">
        <v>25072220</v>
      </c>
      <c r="Q92" s="1248">
        <f>O92-M92</f>
        <v>23125120</v>
      </c>
      <c r="S92" s="6">
        <f t="shared" si="0"/>
        <v>25072220</v>
      </c>
      <c r="U92" s="6">
        <v>-859900</v>
      </c>
    </row>
    <row r="93" spans="1:24" ht="16.5" thickBot="1">
      <c r="A93" s="866"/>
      <c r="B93" s="425"/>
      <c r="C93" s="425"/>
      <c r="D93" s="5" t="s">
        <v>267</v>
      </c>
      <c r="E93" s="5" t="s">
        <v>268</v>
      </c>
      <c r="F93" s="333"/>
      <c r="G93" s="749">
        <f>+F92</f>
        <v>13787</v>
      </c>
      <c r="K93" s="1253"/>
      <c r="L93" s="1254" t="s">
        <v>257</v>
      </c>
      <c r="M93" s="1255">
        <f>+M92+M91+M90+M89</f>
        <v>25962347</v>
      </c>
      <c r="N93" s="1256"/>
      <c r="O93" s="1266">
        <f>+O92+O91+O90+O89</f>
        <v>55633145</v>
      </c>
      <c r="Q93" s="1248">
        <f>+Q92+Q91+Q90+Q89</f>
        <v>29670798</v>
      </c>
      <c r="R93" s="451">
        <f>+O93-M93</f>
        <v>29670798</v>
      </c>
      <c r="S93" s="6">
        <f>+M93+Q93</f>
        <v>55633145</v>
      </c>
      <c r="U93" s="585">
        <f>+U92+U91+U90+U89</f>
        <v>16695547</v>
      </c>
    </row>
    <row r="94" spans="1:24">
      <c r="A94" s="866"/>
      <c r="B94" s="425"/>
      <c r="C94" s="444"/>
      <c r="D94" s="332"/>
      <c r="E94" s="5"/>
      <c r="F94" s="460"/>
      <c r="G94" s="749"/>
      <c r="K94" s="458"/>
      <c r="L94" s="458"/>
      <c r="N94" s="458"/>
    </row>
    <row r="95" spans="1:24" ht="15.75" thickBot="1">
      <c r="A95" s="866"/>
      <c r="B95" s="5"/>
      <c r="C95" s="1208" t="s">
        <v>379</v>
      </c>
      <c r="D95" s="1209"/>
      <c r="E95" s="5"/>
      <c r="F95" s="460"/>
      <c r="G95" s="749"/>
      <c r="K95" s="458"/>
      <c r="L95" s="458"/>
      <c r="N95" s="458"/>
      <c r="Q95" s="1248"/>
    </row>
    <row r="96" spans="1:24">
      <c r="A96" s="866"/>
      <c r="B96" s="915" t="s">
        <v>883</v>
      </c>
      <c r="C96" s="434" t="s">
        <v>260</v>
      </c>
      <c r="D96" s="5"/>
      <c r="E96" s="5" t="s">
        <v>261</v>
      </c>
      <c r="F96" s="333">
        <f>+Q91</f>
        <v>4631699</v>
      </c>
      <c r="G96" s="749"/>
      <c r="K96" s="458"/>
      <c r="L96" s="458"/>
      <c r="N96" s="458" t="s">
        <v>680</v>
      </c>
      <c r="O96" s="458">
        <v>9447923</v>
      </c>
      <c r="R96" s="1267">
        <v>17555447</v>
      </c>
      <c r="S96" s="1210"/>
      <c r="T96" s="984">
        <v>6545678</v>
      </c>
      <c r="U96" s="187">
        <f>R96+T96</f>
        <v>24101125</v>
      </c>
    </row>
    <row r="97" spans="1:22" ht="15.75" thickBot="1">
      <c r="A97" s="866"/>
      <c r="B97" s="425"/>
      <c r="C97" s="425"/>
      <c r="D97" s="188" t="s">
        <v>263</v>
      </c>
      <c r="E97" s="188" t="s">
        <v>262</v>
      </c>
      <c r="F97" s="333"/>
      <c r="G97" s="749">
        <f>+F96</f>
        <v>4631699</v>
      </c>
      <c r="K97" s="458"/>
      <c r="L97" s="458"/>
      <c r="N97" s="458" t="s">
        <v>681</v>
      </c>
      <c r="O97" s="458">
        <v>1389626</v>
      </c>
      <c r="R97" s="1268"/>
      <c r="S97" s="1211"/>
      <c r="T97" s="983"/>
    </row>
    <row r="98" spans="1:22" ht="15.75" thickBot="1">
      <c r="A98" s="866"/>
      <c r="B98" s="425"/>
      <c r="C98" s="425"/>
      <c r="D98" s="5"/>
      <c r="E98" s="5"/>
      <c r="F98" s="460"/>
      <c r="G98" s="749"/>
    </row>
    <row r="99" spans="1:22">
      <c r="A99" s="866"/>
      <c r="B99" s="425"/>
      <c r="C99" s="1208" t="s">
        <v>264</v>
      </c>
      <c r="D99" s="1209"/>
      <c r="E99" s="5"/>
      <c r="F99" s="460"/>
      <c r="G99" s="749"/>
      <c r="I99" s="255">
        <f>G89+G97-F92</f>
        <v>6545678</v>
      </c>
      <c r="R99" s="1269">
        <v>859900</v>
      </c>
      <c r="S99" s="1212"/>
      <c r="T99" s="1198"/>
      <c r="U99" s="1200">
        <v>23125120</v>
      </c>
    </row>
    <row r="100" spans="1:22" ht="15.75" thickBot="1">
      <c r="A100" s="866"/>
      <c r="B100" s="915" t="s">
        <v>883</v>
      </c>
      <c r="C100" t="s">
        <v>671</v>
      </c>
      <c r="D100" s="5"/>
      <c r="E100" s="258" t="s">
        <v>672</v>
      </c>
      <c r="F100" s="333">
        <f>+Q92</f>
        <v>23125120</v>
      </c>
      <c r="G100" s="749"/>
      <c r="R100" s="1270"/>
      <c r="S100" s="1213"/>
      <c r="T100" s="1199"/>
      <c r="U100" s="1201"/>
      <c r="V100" s="187">
        <f>U99-R99</f>
        <v>22265220</v>
      </c>
    </row>
    <row r="101" spans="1:22" ht="15.75" thickBot="1">
      <c r="A101" s="866"/>
      <c r="B101" s="425"/>
      <c r="C101" s="5"/>
      <c r="D101" s="5" t="s">
        <v>266</v>
      </c>
      <c r="E101" s="428" t="s">
        <v>265</v>
      </c>
      <c r="F101" s="333"/>
      <c r="G101" s="749">
        <f>+F100</f>
        <v>23125120</v>
      </c>
    </row>
    <row r="102" spans="1:22" ht="16.5" thickBot="1">
      <c r="A102" s="866"/>
      <c r="B102" s="435"/>
      <c r="C102" s="435"/>
      <c r="D102" s="429"/>
      <c r="E102" s="429"/>
      <c r="F102" s="990">
        <f>+F100+F96+F92+F88</f>
        <v>29698372</v>
      </c>
      <c r="G102" s="990">
        <f>+G101+G97+G93+G89</f>
        <v>29698372</v>
      </c>
      <c r="J102" s="458">
        <v>18658721</v>
      </c>
      <c r="K102" s="1237">
        <f>G102+J102</f>
        <v>48357093</v>
      </c>
      <c r="L102" s="1271">
        <v>9266800</v>
      </c>
      <c r="M102" s="1260">
        <f>L102+K102</f>
        <v>57623893</v>
      </c>
      <c r="S102" s="1202">
        <v>24101125</v>
      </c>
    </row>
    <row r="103" spans="1:22" ht="16.5" thickTop="1" thickBot="1">
      <c r="A103" s="866"/>
      <c r="B103" s="865"/>
      <c r="C103" s="865"/>
      <c r="D103" s="5"/>
      <c r="E103" s="5"/>
      <c r="F103" s="5"/>
      <c r="G103" s="865"/>
      <c r="S103" s="1203"/>
    </row>
    <row r="104" spans="1:22">
      <c r="A104" s="101">
        <v>10</v>
      </c>
      <c r="B104" s="185" t="s">
        <v>885</v>
      </c>
      <c r="C104" s="425"/>
      <c r="D104" s="5"/>
      <c r="E104" s="5"/>
      <c r="F104" s="460"/>
      <c r="G104" s="749"/>
      <c r="S104" s="1200">
        <v>22265220</v>
      </c>
    </row>
    <row r="105" spans="1:22" ht="15.75" thickBot="1">
      <c r="A105" s="866"/>
      <c r="B105" s="425"/>
      <c r="E105" s="5"/>
      <c r="F105" s="460"/>
      <c r="G105" s="749"/>
      <c r="S105" s="1201"/>
    </row>
    <row r="106" spans="1:22">
      <c r="A106" s="866"/>
      <c r="B106" s="425"/>
      <c r="C106" s="1204" t="s">
        <v>271</v>
      </c>
      <c r="D106" s="1205"/>
      <c r="E106" s="5"/>
      <c r="F106" s="460"/>
      <c r="G106" s="749"/>
    </row>
    <row r="107" spans="1:22">
      <c r="A107" s="866"/>
      <c r="B107" s="915" t="s">
        <v>883</v>
      </c>
      <c r="C107" s="5" t="s">
        <v>274</v>
      </c>
      <c r="D107" s="5"/>
      <c r="E107" s="5" t="s">
        <v>273</v>
      </c>
      <c r="F107" s="193">
        <v>949549</v>
      </c>
      <c r="G107" s="749"/>
      <c r="S107" s="187">
        <f>S104+S102</f>
        <v>46366345</v>
      </c>
    </row>
    <row r="108" spans="1:22">
      <c r="A108" s="866"/>
      <c r="B108" s="425"/>
      <c r="C108" s="425"/>
      <c r="D108" s="5" t="s">
        <v>380</v>
      </c>
      <c r="E108" s="5" t="s">
        <v>673</v>
      </c>
      <c r="F108" s="460"/>
      <c r="G108" s="749">
        <f>+F107</f>
        <v>949549</v>
      </c>
    </row>
    <row r="109" spans="1:22">
      <c r="A109" s="866"/>
      <c r="B109" s="425"/>
      <c r="C109" s="425"/>
      <c r="D109" s="5"/>
      <c r="E109" s="5"/>
      <c r="F109" s="460"/>
      <c r="G109" s="749"/>
    </row>
    <row r="110" spans="1:22">
      <c r="A110" s="866"/>
      <c r="B110" s="425"/>
      <c r="C110" s="1204" t="s">
        <v>275</v>
      </c>
      <c r="D110" s="1205"/>
      <c r="E110" s="5"/>
      <c r="F110" s="460"/>
      <c r="G110" s="749"/>
    </row>
    <row r="111" spans="1:22">
      <c r="A111" s="866"/>
      <c r="B111" s="425"/>
      <c r="C111" s="5" t="s">
        <v>277</v>
      </c>
      <c r="D111" s="5"/>
      <c r="E111" s="5" t="s">
        <v>276</v>
      </c>
      <c r="F111" s="193">
        <v>13433539</v>
      </c>
      <c r="G111" s="749"/>
    </row>
    <row r="112" spans="1:22">
      <c r="A112" s="866"/>
      <c r="B112" s="425"/>
      <c r="C112" s="425"/>
      <c r="D112" s="5" t="s">
        <v>380</v>
      </c>
      <c r="E112" s="5" t="s">
        <v>673</v>
      </c>
      <c r="F112" s="460"/>
      <c r="G112" s="749">
        <f>+F111</f>
        <v>13433539</v>
      </c>
    </row>
    <row r="113" spans="1:18">
      <c r="A113" s="866"/>
      <c r="B113" s="425"/>
      <c r="C113" s="425"/>
      <c r="D113" s="5"/>
      <c r="E113" s="5"/>
      <c r="F113" s="460"/>
      <c r="G113" s="749"/>
    </row>
    <row r="114" spans="1:18">
      <c r="A114" s="866"/>
      <c r="B114" s="425"/>
      <c r="C114" s="444"/>
      <c r="D114" s="332"/>
      <c r="E114" s="5"/>
      <c r="F114" s="460"/>
      <c r="G114" s="749"/>
    </row>
    <row r="115" spans="1:18">
      <c r="A115" s="866"/>
      <c r="B115" s="425"/>
      <c r="C115" s="1204" t="s">
        <v>278</v>
      </c>
      <c r="D115" s="1205"/>
      <c r="E115" s="5"/>
      <c r="F115" s="460"/>
      <c r="G115" s="749"/>
    </row>
    <row r="116" spans="1:18">
      <c r="A116" s="866"/>
      <c r="B116" s="425"/>
      <c r="C116" s="5" t="s">
        <v>280</v>
      </c>
      <c r="D116" s="5"/>
      <c r="E116" s="5" t="s">
        <v>279</v>
      </c>
      <c r="F116" s="193">
        <v>2769500</v>
      </c>
      <c r="G116" s="749"/>
    </row>
    <row r="117" spans="1:18">
      <c r="A117" s="866"/>
      <c r="B117" s="425"/>
      <c r="C117" s="425"/>
      <c r="D117" s="5" t="s">
        <v>380</v>
      </c>
      <c r="E117" s="5" t="s">
        <v>673</v>
      </c>
      <c r="F117" s="460"/>
      <c r="G117" s="749">
        <f>+F116</f>
        <v>2769500</v>
      </c>
    </row>
    <row r="118" spans="1:18">
      <c r="A118" s="866"/>
      <c r="B118" s="425"/>
      <c r="C118" s="425"/>
      <c r="D118" s="5"/>
      <c r="E118" s="5"/>
      <c r="F118" s="460"/>
      <c r="G118" s="749"/>
    </row>
    <row r="119" spans="1:18">
      <c r="A119" s="866"/>
      <c r="B119" s="425"/>
      <c r="C119" s="1204" t="s">
        <v>281</v>
      </c>
      <c r="D119" s="1205"/>
      <c r="E119" s="5"/>
      <c r="F119" s="460"/>
      <c r="G119" s="749"/>
    </row>
    <row r="120" spans="1:18">
      <c r="A120" s="866"/>
      <c r="B120" s="425"/>
      <c r="C120" s="5" t="s">
        <v>283</v>
      </c>
      <c r="D120" s="5"/>
      <c r="E120" s="5" t="s">
        <v>282</v>
      </c>
      <c r="F120" s="193">
        <v>83145</v>
      </c>
      <c r="G120" s="749"/>
    </row>
    <row r="121" spans="1:18">
      <c r="A121" s="866"/>
      <c r="B121" s="425"/>
      <c r="C121" s="425"/>
      <c r="D121" s="5" t="s">
        <v>380</v>
      </c>
      <c r="E121" s="5" t="s">
        <v>673</v>
      </c>
      <c r="F121" s="460"/>
      <c r="G121" s="749">
        <f>+F120</f>
        <v>83145</v>
      </c>
    </row>
    <row r="122" spans="1:18" ht="16.5" thickBot="1">
      <c r="A122" s="866"/>
      <c r="B122" s="435"/>
      <c r="C122" s="435"/>
      <c r="D122" s="429"/>
      <c r="E122" s="429"/>
      <c r="F122" s="459">
        <f>+F120+F116+F111+F107</f>
        <v>17235733</v>
      </c>
      <c r="G122" s="752">
        <f>+G121+G117+G112+G108</f>
        <v>17235733</v>
      </c>
    </row>
    <row r="123" spans="1:18" s="7" customFormat="1" ht="15.75" thickTop="1">
      <c r="A123" s="1024"/>
      <c r="B123" s="891"/>
      <c r="C123" s="891"/>
      <c r="D123" s="188"/>
      <c r="E123" s="188"/>
      <c r="F123" s="188"/>
      <c r="G123" s="891"/>
      <c r="J123" s="1272"/>
      <c r="K123" s="1273"/>
      <c r="L123" s="1273"/>
      <c r="M123" s="1272"/>
      <c r="N123" s="1273"/>
      <c r="O123" s="1272"/>
      <c r="P123" s="1272"/>
      <c r="Q123" s="1272"/>
      <c r="R123" s="1272"/>
    </row>
    <row r="124" spans="1:18" s="7" customFormat="1">
      <c r="A124" s="1025">
        <v>11</v>
      </c>
      <c r="B124" s="1026" t="s">
        <v>886</v>
      </c>
      <c r="C124" s="461"/>
      <c r="D124" s="188"/>
      <c r="E124" s="188"/>
      <c r="F124" s="466"/>
      <c r="G124" s="750"/>
      <c r="J124" s="1272"/>
      <c r="K124" s="1273"/>
      <c r="L124" s="1273"/>
      <c r="M124" s="1272"/>
      <c r="N124" s="1273"/>
      <c r="O124" s="1272"/>
      <c r="P124" s="1272"/>
      <c r="Q124" s="1272"/>
      <c r="R124" s="1272"/>
    </row>
    <row r="125" spans="1:18" s="7" customFormat="1">
      <c r="A125" s="1024"/>
      <c r="B125" s="461"/>
      <c r="C125" s="1206" t="s">
        <v>381</v>
      </c>
      <c r="D125" s="1207"/>
      <c r="E125" s="188"/>
      <c r="F125" s="466"/>
      <c r="G125" s="750"/>
      <c r="J125" s="1272"/>
      <c r="K125" s="1273"/>
      <c r="L125" s="1273"/>
      <c r="M125" s="1272"/>
      <c r="N125" s="1273"/>
      <c r="O125" s="1272"/>
      <c r="P125" s="1272"/>
      <c r="Q125" s="1272"/>
      <c r="R125" s="1272"/>
    </row>
    <row r="126" spans="1:18" s="7" customFormat="1">
      <c r="A126" s="1024"/>
      <c r="B126" s="461"/>
      <c r="C126" s="1026" t="s">
        <v>887</v>
      </c>
      <c r="D126" s="188"/>
      <c r="E126" s="188"/>
      <c r="F126" s="466"/>
      <c r="G126" s="750"/>
      <c r="J126" s="1272"/>
      <c r="K126" s="1273"/>
      <c r="L126" s="1273"/>
      <c r="M126" s="1272"/>
      <c r="N126" s="1273"/>
      <c r="O126" s="1272"/>
      <c r="P126" s="1272"/>
      <c r="Q126" s="1272"/>
      <c r="R126" s="1272"/>
    </row>
    <row r="127" spans="1:18" s="7" customFormat="1">
      <c r="A127" s="1024"/>
      <c r="B127" s="1027" t="s">
        <v>883</v>
      </c>
      <c r="C127" s="1028" t="s">
        <v>684</v>
      </c>
      <c r="D127" s="188"/>
      <c r="E127" s="188" t="s">
        <v>686</v>
      </c>
      <c r="F127" s="467">
        <v>207830810</v>
      </c>
      <c r="G127" s="750"/>
      <c r="J127" s="1272"/>
      <c r="K127" s="1273"/>
      <c r="L127" s="1273"/>
      <c r="M127" s="1272"/>
      <c r="N127" s="1273"/>
      <c r="O127" s="1272"/>
      <c r="P127" s="1272"/>
      <c r="Q127" s="1272"/>
      <c r="R127" s="1272"/>
    </row>
    <row r="128" spans="1:18" s="7" customFormat="1">
      <c r="A128" s="1024"/>
      <c r="B128" s="461"/>
      <c r="C128" s="461"/>
      <c r="D128" s="188" t="s">
        <v>685</v>
      </c>
      <c r="E128" s="188" t="s">
        <v>687</v>
      </c>
      <c r="F128" s="467"/>
      <c r="G128" s="750">
        <f>F127</f>
        <v>207830810</v>
      </c>
      <c r="J128" s="1272"/>
      <c r="K128" s="1273"/>
      <c r="L128" s="1273"/>
      <c r="M128" s="1272"/>
      <c r="N128" s="1273"/>
      <c r="O128" s="1272"/>
      <c r="P128" s="1272"/>
      <c r="Q128" s="1272"/>
      <c r="R128" s="1272"/>
    </row>
    <row r="129" spans="1:18" s="7" customFormat="1">
      <c r="A129" s="1024"/>
      <c r="B129" s="461"/>
      <c r="C129" s="461"/>
      <c r="D129" s="188"/>
      <c r="E129" s="188"/>
      <c r="F129" s="467"/>
      <c r="G129" s="750"/>
      <c r="J129" s="1272"/>
      <c r="K129" s="1273"/>
      <c r="L129" s="1273"/>
      <c r="M129" s="1272"/>
      <c r="N129" s="1273"/>
      <c r="O129" s="1272"/>
      <c r="P129" s="1272"/>
      <c r="Q129" s="1272"/>
      <c r="R129" s="1272"/>
    </row>
    <row r="130" spans="1:18" s="7" customFormat="1" ht="15.75" thickBot="1">
      <c r="A130" s="1024"/>
      <c r="B130" s="461"/>
      <c r="C130" s="1026" t="s">
        <v>888</v>
      </c>
      <c r="D130" s="188"/>
      <c r="E130" s="188"/>
      <c r="F130" s="467"/>
      <c r="G130" s="750"/>
      <c r="J130" s="1272"/>
      <c r="K130" s="1273"/>
      <c r="L130" s="1273"/>
      <c r="M130" s="1272"/>
      <c r="N130" s="1273"/>
      <c r="O130" s="1272"/>
      <c r="P130" s="1272"/>
      <c r="Q130" s="1272"/>
      <c r="R130" s="1272"/>
    </row>
    <row r="131" spans="1:18" s="7" customFormat="1" ht="15.75" thickBot="1">
      <c r="A131" s="1024"/>
      <c r="B131" s="1027" t="s">
        <v>883</v>
      </c>
      <c r="C131" s="1028" t="s">
        <v>684</v>
      </c>
      <c r="D131" s="188"/>
      <c r="E131" s="188" t="s">
        <v>686</v>
      </c>
      <c r="F131" s="467">
        <v>218697056</v>
      </c>
      <c r="G131" s="750"/>
      <c r="J131" s="1274">
        <f>G133-J132</f>
        <v>209627312</v>
      </c>
      <c r="K131" s="1275">
        <v>216900554</v>
      </c>
      <c r="L131" s="1276"/>
      <c r="M131" s="1277">
        <v>243488946</v>
      </c>
      <c r="N131" s="1273"/>
      <c r="O131" s="1272"/>
      <c r="P131" s="1272"/>
      <c r="Q131" s="1272"/>
      <c r="R131" s="1272"/>
    </row>
    <row r="132" spans="1:18" s="7" customFormat="1">
      <c r="A132" s="1024"/>
      <c r="B132" s="461"/>
      <c r="C132" s="461"/>
      <c r="D132" s="188" t="s">
        <v>685</v>
      </c>
      <c r="E132" s="188" t="s">
        <v>687</v>
      </c>
      <c r="F132" s="467"/>
      <c r="G132" s="750">
        <f>F131</f>
        <v>218697056</v>
      </c>
      <c r="J132" s="1278">
        <v>216900554</v>
      </c>
      <c r="K132" s="1273"/>
      <c r="L132" s="1273"/>
      <c r="M132" s="1272"/>
      <c r="N132" s="1273"/>
      <c r="O132" s="1272"/>
      <c r="P132" s="1272"/>
      <c r="Q132" s="1272"/>
      <c r="R132" s="1272"/>
    </row>
    <row r="133" spans="1:18" s="7" customFormat="1" ht="16.5" thickBot="1">
      <c r="A133" s="1024"/>
      <c r="B133" s="1029"/>
      <c r="C133" s="1029"/>
      <c r="D133" s="1030"/>
      <c r="E133" s="1030"/>
      <c r="F133" s="468">
        <f>+SUM(F126:F132)</f>
        <v>426527866</v>
      </c>
      <c r="G133" s="1031">
        <f>+SUM(G126:G132)</f>
        <v>426527866</v>
      </c>
      <c r="J133" s="1272"/>
      <c r="K133" s="1273"/>
      <c r="L133" s="1273"/>
      <c r="M133" s="1272"/>
      <c r="N133" s="1273"/>
      <c r="O133" s="1272"/>
      <c r="P133" s="1272"/>
      <c r="Q133" s="1272"/>
      <c r="R133" s="1272"/>
    </row>
    <row r="134" spans="1:18" s="7" customFormat="1" ht="15.75" thickTop="1">
      <c r="A134" s="1024"/>
      <c r="B134" s="891"/>
      <c r="C134" s="891"/>
      <c r="D134" s="188"/>
      <c r="E134" s="188"/>
      <c r="F134" s="188"/>
      <c r="G134" s="891"/>
      <c r="J134" s="1272"/>
      <c r="K134" s="1273"/>
      <c r="L134" s="1273"/>
      <c r="M134" s="1272"/>
      <c r="N134" s="1273"/>
      <c r="O134" s="1272"/>
      <c r="P134" s="1272"/>
      <c r="Q134" s="1272"/>
      <c r="R134" s="1272"/>
    </row>
    <row r="135" spans="1:18">
      <c r="A135" s="101">
        <v>12</v>
      </c>
      <c r="B135" s="921"/>
      <c r="C135" s="185" t="s">
        <v>867</v>
      </c>
      <c r="D135" s="5"/>
      <c r="E135" s="5"/>
      <c r="F135" s="877"/>
      <c r="G135" s="922"/>
    </row>
    <row r="136" spans="1:18" ht="17.25">
      <c r="A136" s="866"/>
      <c r="B136" s="921"/>
      <c r="C136" s="1192" t="s">
        <v>868</v>
      </c>
      <c r="D136" s="1193"/>
      <c r="E136" s="5"/>
      <c r="F136" s="877"/>
      <c r="G136" s="922"/>
    </row>
    <row r="137" spans="1:18">
      <c r="A137" s="866"/>
      <c r="B137" s="915" t="s">
        <v>883</v>
      </c>
      <c r="C137" s="434" t="s">
        <v>288</v>
      </c>
      <c r="D137" s="5"/>
      <c r="E137" s="5" t="s">
        <v>287</v>
      </c>
      <c r="F137" s="460">
        <v>561638000</v>
      </c>
      <c r="G137" s="749"/>
    </row>
    <row r="138" spans="1:18">
      <c r="A138" s="866"/>
      <c r="B138" s="425"/>
      <c r="C138" s="425"/>
      <c r="D138" s="434" t="s">
        <v>286</v>
      </c>
      <c r="E138" s="5" t="s">
        <v>285</v>
      </c>
      <c r="F138" s="460"/>
      <c r="G138" s="749">
        <f>+F137</f>
        <v>561638000</v>
      </c>
    </row>
    <row r="139" spans="1:18" ht="16.5" thickBot="1">
      <c r="A139" s="866"/>
      <c r="B139" s="435"/>
      <c r="C139" s="435"/>
      <c r="D139" s="429"/>
      <c r="E139" s="429"/>
      <c r="F139" s="459">
        <f>+SUM(F137:F138)</f>
        <v>561638000</v>
      </c>
      <c r="G139" s="752">
        <f>+SUM(G137:G138)</f>
        <v>561638000</v>
      </c>
    </row>
    <row r="140" spans="1:18" ht="18" thickTop="1">
      <c r="A140" s="866"/>
      <c r="B140" s="425"/>
      <c r="C140" s="1192" t="s">
        <v>869</v>
      </c>
      <c r="D140" s="1193"/>
      <c r="E140" s="5"/>
      <c r="F140" s="460"/>
      <c r="G140" s="749"/>
    </row>
    <row r="141" spans="1:18">
      <c r="A141" s="101">
        <v>13</v>
      </c>
      <c r="B141" s="915" t="s">
        <v>883</v>
      </c>
      <c r="C141" s="1196" t="s">
        <v>870</v>
      </c>
      <c r="D141" s="1197"/>
      <c r="E141" s="188" t="s">
        <v>284</v>
      </c>
      <c r="F141" s="443">
        <v>25000000</v>
      </c>
      <c r="G141" s="749"/>
    </row>
    <row r="142" spans="1:18">
      <c r="A142" s="101"/>
      <c r="B142" s="425"/>
      <c r="C142" s="425"/>
      <c r="D142" s="242" t="s">
        <v>286</v>
      </c>
      <c r="E142" s="188" t="s">
        <v>285</v>
      </c>
      <c r="F142" s="460"/>
      <c r="G142" s="749">
        <f>+F141</f>
        <v>25000000</v>
      </c>
    </row>
    <row r="143" spans="1:18" ht="16.5" thickBot="1">
      <c r="A143" s="101"/>
      <c r="B143" s="435"/>
      <c r="C143" s="435"/>
      <c r="D143" s="429"/>
      <c r="E143" s="429"/>
      <c r="F143" s="459">
        <f>+SUM(F141:F142)</f>
        <v>25000000</v>
      </c>
      <c r="G143" s="752">
        <f>+SUM(G141:G142)</f>
        <v>25000000</v>
      </c>
    </row>
    <row r="144" spans="1:18" ht="18" thickTop="1">
      <c r="A144" s="101"/>
      <c r="B144" s="865"/>
      <c r="C144" s="1192" t="s">
        <v>871</v>
      </c>
      <c r="D144" s="1193"/>
      <c r="E144" s="5"/>
      <c r="F144" s="5"/>
      <c r="G144" s="865"/>
    </row>
    <row r="145" spans="1:7">
      <c r="A145" s="101">
        <v>14</v>
      </c>
      <c r="B145" s="915" t="s">
        <v>883</v>
      </c>
      <c r="C145" s="242" t="s">
        <v>293</v>
      </c>
      <c r="D145" s="5"/>
      <c r="E145" s="188" t="s">
        <v>291</v>
      </c>
      <c r="F145" s="257">
        <v>74831223</v>
      </c>
      <c r="G145" s="865"/>
    </row>
    <row r="146" spans="1:7">
      <c r="A146" s="101"/>
      <c r="B146" s="865"/>
      <c r="C146" s="865"/>
      <c r="D146" s="188" t="s">
        <v>292</v>
      </c>
      <c r="E146" s="188" t="s">
        <v>382</v>
      </c>
      <c r="F146" s="5"/>
      <c r="G146" s="865">
        <f>F145</f>
        <v>74831223</v>
      </c>
    </row>
    <row r="147" spans="1:7" ht="16.5" thickBot="1">
      <c r="A147" s="101"/>
      <c r="B147" s="435"/>
      <c r="C147" s="435"/>
      <c r="D147" s="429"/>
      <c r="E147" s="429"/>
      <c r="F147" s="459">
        <f>+SUM(F145:F146)</f>
        <v>74831223</v>
      </c>
      <c r="G147" s="752">
        <f>+SUM(G145:G146)</f>
        <v>74831223</v>
      </c>
    </row>
    <row r="148" spans="1:7" ht="15.75" thickTop="1">
      <c r="A148" s="101"/>
      <c r="B148" s="865"/>
      <c r="C148" s="865"/>
      <c r="D148" s="5"/>
      <c r="E148" s="5"/>
      <c r="F148" s="5"/>
      <c r="G148" s="865"/>
    </row>
    <row r="149" spans="1:7" ht="17.25">
      <c r="A149" s="101"/>
      <c r="C149" s="1192" t="s">
        <v>925</v>
      </c>
      <c r="D149" s="1193"/>
      <c r="E149" s="5"/>
      <c r="F149" s="5"/>
      <c r="G149" s="865"/>
    </row>
    <row r="150" spans="1:7">
      <c r="A150" s="101">
        <v>15</v>
      </c>
      <c r="B150" s="915" t="s">
        <v>883</v>
      </c>
      <c r="C150" s="925" t="s">
        <v>926</v>
      </c>
      <c r="D150" s="5"/>
      <c r="E150" s="5" t="s">
        <v>694</v>
      </c>
      <c r="F150" s="333">
        <v>649666925</v>
      </c>
      <c r="G150" s="903"/>
    </row>
    <row r="151" spans="1:7">
      <c r="A151" s="866"/>
      <c r="B151" s="425"/>
      <c r="C151" s="925" t="s">
        <v>116</v>
      </c>
      <c r="D151" s="5"/>
      <c r="E151" s="5" t="s">
        <v>927</v>
      </c>
      <c r="F151" s="333">
        <v>309570475</v>
      </c>
      <c r="G151" s="903"/>
    </row>
    <row r="152" spans="1:7">
      <c r="A152" s="866"/>
      <c r="B152" s="425"/>
      <c r="C152" s="925" t="s">
        <v>117</v>
      </c>
      <c r="D152" s="5"/>
      <c r="E152" s="5" t="s">
        <v>928</v>
      </c>
      <c r="F152" s="333">
        <v>401160000</v>
      </c>
      <c r="G152" s="903"/>
    </row>
    <row r="153" spans="1:7">
      <c r="A153" s="866"/>
      <c r="B153" s="425"/>
      <c r="C153" s="425"/>
      <c r="D153" s="5" t="s">
        <v>594</v>
      </c>
      <c r="E153" s="5" t="s">
        <v>874</v>
      </c>
      <c r="F153" s="333"/>
      <c r="G153" s="903">
        <v>654486175</v>
      </c>
    </row>
    <row r="154" spans="1:7">
      <c r="A154" s="866"/>
      <c r="B154" s="926"/>
      <c r="C154" s="926"/>
      <c r="D154" s="889" t="s">
        <v>46</v>
      </c>
      <c r="E154" s="5" t="s">
        <v>929</v>
      </c>
      <c r="F154" s="927"/>
      <c r="G154" s="928">
        <v>56244300</v>
      </c>
    </row>
    <row r="155" spans="1:7">
      <c r="A155" s="866"/>
      <c r="B155" s="926"/>
      <c r="C155" s="926"/>
      <c r="D155" s="925" t="s">
        <v>930</v>
      </c>
      <c r="E155" s="5" t="s">
        <v>931</v>
      </c>
      <c r="F155" s="927"/>
      <c r="G155" s="928">
        <v>248506925</v>
      </c>
    </row>
    <row r="156" spans="1:7">
      <c r="A156" s="866"/>
      <c r="B156" s="926"/>
      <c r="C156" s="926"/>
      <c r="D156" s="925" t="s">
        <v>932</v>
      </c>
      <c r="E156" s="5" t="s">
        <v>933</v>
      </c>
      <c r="F156" s="927"/>
      <c r="G156" s="928">
        <f>+F152</f>
        <v>401160000</v>
      </c>
    </row>
    <row r="157" spans="1:7">
      <c r="A157" s="866"/>
      <c r="B157" s="926"/>
      <c r="C157" s="926"/>
      <c r="D157" s="889"/>
      <c r="E157" s="889"/>
      <c r="F157" s="927"/>
      <c r="G157" s="903"/>
    </row>
    <row r="158" spans="1:7" ht="16.5" thickBot="1">
      <c r="A158" s="866"/>
      <c r="B158" s="435"/>
      <c r="C158" s="435"/>
      <c r="D158" s="429"/>
      <c r="E158" s="429"/>
      <c r="F158" s="459">
        <f>F150+F151+F152</f>
        <v>1360397400</v>
      </c>
      <c r="G158" s="752">
        <f>+G156+G155+G154+G153</f>
        <v>1360397400</v>
      </c>
    </row>
    <row r="159" spans="1:7" ht="15.75" thickTop="1">
      <c r="A159" s="866"/>
      <c r="B159" s="865"/>
      <c r="C159" s="865"/>
      <c r="D159" s="5"/>
      <c r="E159" s="5"/>
      <c r="F159" s="5"/>
      <c r="G159" s="865"/>
    </row>
    <row r="160" spans="1:7" ht="17.25">
      <c r="A160" s="101"/>
      <c r="B160" s="1192" t="s">
        <v>937</v>
      </c>
      <c r="C160" s="1194"/>
      <c r="D160" s="1194"/>
      <c r="E160" s="1193"/>
      <c r="F160" s="466"/>
      <c r="G160" s="750"/>
    </row>
    <row r="161" spans="1:7">
      <c r="A161" s="101">
        <v>16</v>
      </c>
      <c r="B161" s="915" t="s">
        <v>883</v>
      </c>
      <c r="C161" s="442" t="s">
        <v>689</v>
      </c>
      <c r="D161" s="5"/>
      <c r="E161" s="5" t="s">
        <v>693</v>
      </c>
      <c r="F161" s="467">
        <v>1112314209.8</v>
      </c>
      <c r="G161" s="750"/>
    </row>
    <row r="162" spans="1:7">
      <c r="A162" s="866"/>
      <c r="B162" s="461"/>
      <c r="C162" s="442" t="s">
        <v>688</v>
      </c>
      <c r="D162" s="5"/>
      <c r="E162" s="5" t="s">
        <v>692</v>
      </c>
      <c r="F162" s="467">
        <v>431324148.76999998</v>
      </c>
      <c r="G162" s="750"/>
    </row>
    <row r="163" spans="1:7">
      <c r="A163" s="866"/>
      <c r="B163" s="929"/>
      <c r="C163" s="462" t="s">
        <v>696</v>
      </c>
      <c r="D163" s="188"/>
      <c r="E163" s="188" t="s">
        <v>697</v>
      </c>
      <c r="F163" s="467">
        <v>13600000</v>
      </c>
      <c r="G163" s="932"/>
    </row>
    <row r="164" spans="1:7">
      <c r="A164" s="866"/>
      <c r="B164" s="929"/>
      <c r="C164" s="925" t="s">
        <v>935</v>
      </c>
      <c r="D164" s="930"/>
      <c r="E164" s="188" t="s">
        <v>934</v>
      </c>
      <c r="F164" s="931">
        <v>2212950</v>
      </c>
      <c r="G164" s="932"/>
    </row>
    <row r="165" spans="1:7">
      <c r="A165" s="866"/>
      <c r="B165" s="929"/>
      <c r="C165" s="929"/>
      <c r="D165" s="5" t="s">
        <v>691</v>
      </c>
      <c r="E165" s="5" t="s">
        <v>695</v>
      </c>
      <c r="F165" s="931"/>
      <c r="G165" s="932">
        <f>+F161</f>
        <v>1112314209.8</v>
      </c>
    </row>
    <row r="166" spans="1:7">
      <c r="A166" s="866"/>
      <c r="B166" s="929"/>
      <c r="C166" s="929"/>
      <c r="D166" s="5" t="s">
        <v>690</v>
      </c>
      <c r="E166" s="5" t="s">
        <v>694</v>
      </c>
      <c r="F166" s="931"/>
      <c r="G166" s="932">
        <f>+F162</f>
        <v>431324148.76999998</v>
      </c>
    </row>
    <row r="167" spans="1:7">
      <c r="A167" s="866"/>
      <c r="B167" s="929"/>
      <c r="C167" s="929"/>
      <c r="D167" s="188" t="s">
        <v>698</v>
      </c>
      <c r="E167" s="188" t="s">
        <v>699</v>
      </c>
      <c r="F167" s="931"/>
      <c r="G167" s="932">
        <v>13600000</v>
      </c>
    </row>
    <row r="168" spans="1:7">
      <c r="A168" s="866"/>
      <c r="B168" s="929"/>
      <c r="C168" s="929"/>
      <c r="D168" s="188" t="s">
        <v>936</v>
      </c>
      <c r="E168" s="188" t="s">
        <v>931</v>
      </c>
      <c r="F168" s="931"/>
      <c r="G168" s="932">
        <f>+F164</f>
        <v>2212950</v>
      </c>
    </row>
    <row r="169" spans="1:7" ht="16.5" thickBot="1">
      <c r="A169" s="866"/>
      <c r="B169" s="463"/>
      <c r="C169" s="463"/>
      <c r="D169" s="464"/>
      <c r="E169" s="464"/>
      <c r="F169" s="468">
        <f>+SUM(F161:F168)</f>
        <v>1559451308.5699999</v>
      </c>
      <c r="G169" s="468">
        <f>+SUM(G161:G168)</f>
        <v>1559451308.5699999</v>
      </c>
    </row>
    <row r="170" spans="1:7" ht="15.75" thickTop="1">
      <c r="A170" s="866"/>
      <c r="B170" s="865"/>
      <c r="C170" s="865"/>
      <c r="D170" s="5"/>
      <c r="E170" s="5"/>
      <c r="F170" s="5"/>
      <c r="G170" s="865"/>
    </row>
    <row r="171" spans="1:7" ht="17.25">
      <c r="A171" s="866"/>
      <c r="B171" s="1192" t="s">
        <v>938</v>
      </c>
      <c r="C171" s="1194"/>
      <c r="D171" s="1194"/>
      <c r="E171" s="1193"/>
      <c r="F171" s="5"/>
      <c r="G171" s="865"/>
    </row>
    <row r="172" spans="1:7">
      <c r="A172" s="101">
        <v>17</v>
      </c>
      <c r="B172" s="915" t="s">
        <v>883</v>
      </c>
      <c r="C172" s="925" t="s">
        <v>691</v>
      </c>
      <c r="D172" s="5"/>
      <c r="E172" s="5" t="s">
        <v>694</v>
      </c>
      <c r="F172" s="333">
        <v>6599250.0099999998</v>
      </c>
      <c r="G172" s="865"/>
    </row>
    <row r="173" spans="1:7">
      <c r="A173" s="866"/>
      <c r="B173" s="865"/>
      <c r="C173" s="865"/>
      <c r="D173" s="5" t="s">
        <v>594</v>
      </c>
      <c r="E173" s="5" t="s">
        <v>874</v>
      </c>
      <c r="F173" s="5"/>
      <c r="G173" s="903">
        <v>0.01</v>
      </c>
    </row>
    <row r="174" spans="1:7">
      <c r="A174" s="866"/>
      <c r="B174" s="865"/>
      <c r="C174" s="865"/>
      <c r="D174" s="5" t="s">
        <v>272</v>
      </c>
      <c r="E174" s="5" t="s">
        <v>498</v>
      </c>
      <c r="F174" s="5"/>
      <c r="G174" s="865">
        <v>6599250</v>
      </c>
    </row>
    <row r="175" spans="1:7" ht="15.75" thickBot="1">
      <c r="A175" s="866"/>
      <c r="B175" s="935"/>
      <c r="C175" s="935"/>
      <c r="D175" s="936"/>
      <c r="E175" s="936"/>
      <c r="F175" s="937">
        <f>+SUM(F172:F174)</f>
        <v>6599250.0099999998</v>
      </c>
      <c r="G175" s="937">
        <f>+SUM(G172:G174)</f>
        <v>6599250.0099999998</v>
      </c>
    </row>
    <row r="176" spans="1:7" ht="15.75" thickTop="1">
      <c r="A176" s="866"/>
      <c r="B176" s="933"/>
      <c r="C176" s="934"/>
      <c r="D176" s="433"/>
      <c r="E176" s="431"/>
      <c r="F176" s="430"/>
      <c r="G176" s="870"/>
    </row>
    <row r="177" spans="1:7" ht="17.25">
      <c r="A177" s="866"/>
      <c r="B177" s="1192" t="s">
        <v>939</v>
      </c>
      <c r="C177" s="1194"/>
      <c r="D177" s="1194"/>
      <c r="E177" s="1193"/>
      <c r="F177" s="5"/>
      <c r="G177" s="865"/>
    </row>
    <row r="178" spans="1:7">
      <c r="A178" s="101">
        <v>18</v>
      </c>
      <c r="B178" s="915" t="s">
        <v>883</v>
      </c>
      <c r="C178" s="925" t="s">
        <v>272</v>
      </c>
      <c r="D178" s="5"/>
      <c r="E178" s="5" t="s">
        <v>498</v>
      </c>
      <c r="F178" s="5">
        <v>0.05</v>
      </c>
      <c r="G178" s="865"/>
    </row>
    <row r="179" spans="1:7">
      <c r="A179" s="866"/>
      <c r="B179" s="865"/>
      <c r="C179" s="865"/>
      <c r="D179" s="5" t="s">
        <v>690</v>
      </c>
      <c r="E179" s="5" t="s">
        <v>695</v>
      </c>
      <c r="F179" s="5"/>
      <c r="G179" s="903">
        <f>+F178</f>
        <v>0.05</v>
      </c>
    </row>
    <row r="180" spans="1:7" ht="15.75" thickBot="1">
      <c r="A180" s="866"/>
      <c r="B180" s="935"/>
      <c r="C180" s="935"/>
      <c r="D180" s="936"/>
      <c r="E180" s="936"/>
      <c r="F180" s="937">
        <f>+SUM(F177:F179)</f>
        <v>0.05</v>
      </c>
      <c r="G180" s="937">
        <f>+SUM(G177:G179)</f>
        <v>0.05</v>
      </c>
    </row>
    <row r="181" spans="1:7" ht="16.5" thickTop="1">
      <c r="A181" s="866"/>
      <c r="B181" s="865"/>
      <c r="C181" s="865"/>
      <c r="D181" s="101" t="s">
        <v>940</v>
      </c>
      <c r="E181" s="5"/>
      <c r="F181" s="449">
        <f>+F180+F175+F169+F158+F147+F143+F139+F133+F122+F102+F84</f>
        <v>4066760498.6300001</v>
      </c>
      <c r="G181" s="449">
        <f>+G180+G175+G169+G158+G147+G143+G139+G133+G122+G102+G84</f>
        <v>4066760498.6300001</v>
      </c>
    </row>
    <row r="182" spans="1:7" ht="15.75">
      <c r="A182" s="866"/>
      <c r="B182" s="865"/>
      <c r="C182" s="865"/>
      <c r="D182" s="101" t="s">
        <v>941</v>
      </c>
      <c r="E182" s="5"/>
      <c r="F182" s="939">
        <f>+F181+F76</f>
        <v>12538575127.630001</v>
      </c>
      <c r="G182" s="448">
        <f>+F182</f>
        <v>12538575127.630001</v>
      </c>
    </row>
    <row r="183" spans="1:7">
      <c r="A183" s="938"/>
      <c r="B183" s="913"/>
      <c r="C183" s="913"/>
      <c r="D183" s="217"/>
      <c r="E183" s="217"/>
      <c r="F183" s="217"/>
      <c r="G183" s="913"/>
    </row>
    <row r="184" spans="1:7" ht="15.75">
      <c r="B184" s="857"/>
      <c r="C184" s="857"/>
      <c r="E184" s="1195" t="s">
        <v>290</v>
      </c>
      <c r="F184" s="1195"/>
      <c r="G184" s="1195"/>
    </row>
    <row r="185" spans="1:7" ht="15.75">
      <c r="B185" s="857"/>
      <c r="C185" s="857"/>
      <c r="D185" s="175"/>
      <c r="E185" s="175"/>
      <c r="F185" s="912"/>
      <c r="G185" s="437"/>
    </row>
    <row r="186" spans="1:7" ht="15.75">
      <c r="B186" s="857"/>
      <c r="C186" s="857"/>
      <c r="F186" s="912"/>
      <c r="G186" s="437"/>
    </row>
    <row r="187" spans="1:7" ht="15.75">
      <c r="B187" s="857"/>
      <c r="C187" s="857"/>
      <c r="E187" s="1190" t="s">
        <v>676</v>
      </c>
      <c r="F187" s="1190"/>
      <c r="G187" s="1190"/>
    </row>
    <row r="188" spans="1:7" ht="15.75">
      <c r="B188" s="857"/>
      <c r="C188" s="857"/>
      <c r="E188" s="1191" t="s">
        <v>677</v>
      </c>
      <c r="F188" s="1191"/>
      <c r="G188" s="1191"/>
    </row>
    <row r="189" spans="1:7">
      <c r="B189" s="857"/>
      <c r="C189" s="857"/>
      <c r="D189" s="175"/>
      <c r="E189" s="175"/>
      <c r="F189"/>
    </row>
    <row r="190" spans="1:7">
      <c r="B190" s="857"/>
      <c r="C190" s="857"/>
      <c r="F190"/>
    </row>
  </sheetData>
  <mergeCells count="50">
    <mergeCell ref="C32:D32"/>
    <mergeCell ref="A3:G3"/>
    <mergeCell ref="A4:G4"/>
    <mergeCell ref="A5:G5"/>
    <mergeCell ref="C7:D7"/>
    <mergeCell ref="B8:D8"/>
    <mergeCell ref="B10:D10"/>
    <mergeCell ref="B18:D18"/>
    <mergeCell ref="B23:D23"/>
    <mergeCell ref="C24:D24"/>
    <mergeCell ref="C25:D25"/>
    <mergeCell ref="C28:D28"/>
    <mergeCell ref="C91:D91"/>
    <mergeCell ref="C36:D36"/>
    <mergeCell ref="C39:D39"/>
    <mergeCell ref="C42:D42"/>
    <mergeCell ref="C43:D43"/>
    <mergeCell ref="C47:D47"/>
    <mergeCell ref="C48:D48"/>
    <mergeCell ref="C52:D52"/>
    <mergeCell ref="C57:D57"/>
    <mergeCell ref="B76:D76"/>
    <mergeCell ref="B78:D78"/>
    <mergeCell ref="C87:D87"/>
    <mergeCell ref="C95:D95"/>
    <mergeCell ref="R96:R97"/>
    <mergeCell ref="S96:S97"/>
    <mergeCell ref="C99:D99"/>
    <mergeCell ref="R99:R100"/>
    <mergeCell ref="S99:S100"/>
    <mergeCell ref="C141:D141"/>
    <mergeCell ref="T99:T100"/>
    <mergeCell ref="U99:U100"/>
    <mergeCell ref="S102:S103"/>
    <mergeCell ref="S104:S105"/>
    <mergeCell ref="C106:D106"/>
    <mergeCell ref="C110:D110"/>
    <mergeCell ref="C115:D115"/>
    <mergeCell ref="C119:D119"/>
    <mergeCell ref="C125:D125"/>
    <mergeCell ref="C136:D136"/>
    <mergeCell ref="C140:D140"/>
    <mergeCell ref="E187:G187"/>
    <mergeCell ref="E188:G188"/>
    <mergeCell ref="C144:D144"/>
    <mergeCell ref="C149:D149"/>
    <mergeCell ref="B160:E160"/>
    <mergeCell ref="B171:E171"/>
    <mergeCell ref="B177:E177"/>
    <mergeCell ref="E184:G184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2"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70C0"/>
  </sheetPr>
  <dimension ref="A1:U135"/>
  <sheetViews>
    <sheetView zoomScale="76" zoomScaleNormal="76" workbookViewId="0">
      <selection activeCell="G36" sqref="G36"/>
    </sheetView>
  </sheetViews>
  <sheetFormatPr defaultRowHeight="15"/>
  <cols>
    <col min="1" max="1" width="5.140625" style="245" customWidth="1"/>
    <col min="2" max="2" width="5.28515625" style="244" customWidth="1"/>
    <col min="3" max="3" width="93" style="245" customWidth="1"/>
    <col min="4" max="4" width="25.5703125" style="696" customWidth="1"/>
    <col min="5" max="5" width="25.140625" style="245" customWidth="1"/>
    <col min="6" max="6" width="9.140625" style="245"/>
    <col min="7" max="7" width="18.42578125" style="245" bestFit="1" customWidth="1"/>
    <col min="8" max="8" width="16.7109375" style="245" bestFit="1" customWidth="1"/>
    <col min="9" max="16384" width="9.140625" style="245"/>
  </cols>
  <sheetData>
    <row r="1" spans="1:21" ht="37.5" customHeight="1">
      <c r="A1" s="1130" t="s">
        <v>216</v>
      </c>
      <c r="B1" s="1130"/>
      <c r="C1" s="1130"/>
      <c r="D1" s="1130"/>
      <c r="E1" s="1130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695"/>
    </row>
    <row r="2" spans="1:21" ht="8.25" customHeight="1"/>
    <row r="3" spans="1:21" ht="18.75">
      <c r="A3" s="1188" t="s">
        <v>165</v>
      </c>
      <c r="B3" s="1188"/>
      <c r="C3" s="1188"/>
      <c r="D3" s="1188"/>
      <c r="E3" s="1188"/>
      <c r="F3" s="697"/>
      <c r="G3" s="697"/>
    </row>
    <row r="4" spans="1:21" ht="18.75">
      <c r="A4" s="1188" t="s">
        <v>656</v>
      </c>
      <c r="B4" s="1188"/>
      <c r="C4" s="1188"/>
      <c r="D4" s="1188"/>
      <c r="E4" s="1188"/>
      <c r="F4" s="697"/>
      <c r="G4" s="697"/>
    </row>
    <row r="5" spans="1:21" ht="18.75">
      <c r="A5" s="1188" t="s">
        <v>212</v>
      </c>
      <c r="B5" s="1188"/>
      <c r="C5" s="1188"/>
      <c r="D5" s="1188"/>
      <c r="E5" s="1188"/>
      <c r="F5" s="697"/>
      <c r="G5" s="697"/>
    </row>
    <row r="6" spans="1:21" ht="18.75">
      <c r="A6" s="1188" t="s">
        <v>957</v>
      </c>
      <c r="B6" s="1188"/>
      <c r="C6" s="1188"/>
      <c r="D6" s="1188"/>
      <c r="E6" s="1188"/>
      <c r="F6" s="697"/>
      <c r="G6" s="697"/>
    </row>
    <row r="7" spans="1:21" ht="11.25" customHeight="1">
      <c r="A7" s="537"/>
      <c r="B7" s="536"/>
      <c r="C7" s="537"/>
      <c r="D7" s="698"/>
    </row>
    <row r="8" spans="1:21" ht="30" customHeight="1">
      <c r="A8" s="1233" t="s">
        <v>53</v>
      </c>
      <c r="B8" s="1234"/>
      <c r="C8" s="1235"/>
      <c r="D8" s="699" t="s">
        <v>235</v>
      </c>
      <c r="E8" s="700" t="s">
        <v>225</v>
      </c>
    </row>
    <row r="9" spans="1:21" ht="30" customHeight="1">
      <c r="A9" s="701"/>
      <c r="B9" s="702"/>
      <c r="C9" s="703"/>
      <c r="D9" s="699"/>
      <c r="E9" s="700"/>
    </row>
    <row r="10" spans="1:21" ht="18" customHeight="1">
      <c r="A10" s="704" t="s">
        <v>228</v>
      </c>
      <c r="B10" s="705" t="s">
        <v>217</v>
      </c>
      <c r="C10" s="706"/>
      <c r="D10" s="707">
        <v>3793425500.0999999</v>
      </c>
      <c r="E10" s="708"/>
    </row>
    <row r="11" spans="1:21" ht="18" customHeight="1">
      <c r="A11" s="709"/>
      <c r="B11" s="710"/>
      <c r="C11" s="709"/>
      <c r="D11" s="711"/>
      <c r="E11" s="712"/>
    </row>
    <row r="12" spans="1:21" ht="18" customHeight="1">
      <c r="A12" s="709"/>
      <c r="B12" s="713" t="s">
        <v>218</v>
      </c>
      <c r="C12" s="709" t="s">
        <v>958</v>
      </c>
      <c r="D12" s="711">
        <v>5760288236.6499996</v>
      </c>
      <c r="E12" s="712"/>
    </row>
    <row r="13" spans="1:21" ht="18" customHeight="1">
      <c r="A13" s="709"/>
      <c r="B13" s="713" t="s">
        <v>218</v>
      </c>
      <c r="C13" s="709" t="s">
        <v>962</v>
      </c>
      <c r="D13" s="711">
        <v>1112314209.8</v>
      </c>
      <c r="E13" s="712"/>
    </row>
    <row r="14" spans="1:21" ht="18" customHeight="1">
      <c r="A14" s="709"/>
      <c r="B14" s="714" t="s">
        <v>218</v>
      </c>
      <c r="C14" s="709" t="s">
        <v>219</v>
      </c>
      <c r="D14" s="711">
        <f>+D15+D16+D17+D18</f>
        <v>0</v>
      </c>
      <c r="E14" s="712"/>
    </row>
    <row r="15" spans="1:21" ht="18" customHeight="1">
      <c r="A15" s="709"/>
      <c r="B15" s="710"/>
      <c r="C15" s="715" t="s">
        <v>220</v>
      </c>
      <c r="D15" s="711"/>
      <c r="E15" s="712"/>
    </row>
    <row r="16" spans="1:21" ht="18" customHeight="1">
      <c r="A16" s="709"/>
      <c r="B16" s="710"/>
      <c r="C16" s="715" t="s">
        <v>221</v>
      </c>
      <c r="D16" s="711">
        <v>0</v>
      </c>
      <c r="E16" s="712"/>
    </row>
    <row r="17" spans="1:8" ht="18" customHeight="1">
      <c r="A17" s="709"/>
      <c r="B17" s="710"/>
      <c r="C17" s="715" t="s">
        <v>222</v>
      </c>
      <c r="D17" s="711"/>
      <c r="E17" s="712"/>
    </row>
    <row r="18" spans="1:8" ht="18" customHeight="1">
      <c r="A18" s="709"/>
      <c r="B18" s="710"/>
      <c r="C18" s="715" t="s">
        <v>223</v>
      </c>
      <c r="D18" s="961"/>
      <c r="E18" s="712"/>
    </row>
    <row r="19" spans="1:8" ht="18" customHeight="1">
      <c r="A19" s="709"/>
      <c r="B19" s="710"/>
      <c r="C19" s="715" t="s">
        <v>224</v>
      </c>
      <c r="E19" s="712"/>
    </row>
    <row r="20" spans="1:8" ht="18" customHeight="1">
      <c r="A20" s="709"/>
      <c r="B20" s="710"/>
      <c r="C20" s="715"/>
      <c r="D20" s="711"/>
      <c r="E20" s="712"/>
    </row>
    <row r="21" spans="1:8" ht="18" customHeight="1">
      <c r="A21" s="709"/>
      <c r="B21" s="714" t="s">
        <v>218</v>
      </c>
      <c r="C21" s="709" t="s">
        <v>226</v>
      </c>
      <c r="D21" s="711">
        <f>+SUM(D22:D27)</f>
        <v>656266175.00999999</v>
      </c>
      <c r="E21" s="712"/>
    </row>
    <row r="22" spans="1:8" ht="18" customHeight="1">
      <c r="A22" s="709"/>
      <c r="B22" s="710"/>
      <c r="C22" s="715" t="s">
        <v>227</v>
      </c>
      <c r="D22" s="711"/>
      <c r="E22" s="712"/>
    </row>
    <row r="23" spans="1:8" ht="18" customHeight="1">
      <c r="A23" s="709"/>
      <c r="B23" s="710"/>
      <c r="C23" s="715" t="s">
        <v>221</v>
      </c>
      <c r="D23" s="711"/>
      <c r="E23" s="712"/>
    </row>
    <row r="24" spans="1:8" ht="18" customHeight="1">
      <c r="A24" s="709"/>
      <c r="B24" s="710"/>
      <c r="C24" s="715" t="s">
        <v>222</v>
      </c>
      <c r="D24" s="711"/>
      <c r="E24" s="712"/>
    </row>
    <row r="25" spans="1:8" ht="18" customHeight="1">
      <c r="A25" s="709"/>
      <c r="B25" s="710"/>
      <c r="C25" s="715" t="s">
        <v>963</v>
      </c>
      <c r="D25" s="716">
        <v>248506925</v>
      </c>
      <c r="E25" s="712"/>
    </row>
    <row r="26" spans="1:8" ht="18" customHeight="1">
      <c r="A26" s="709"/>
      <c r="B26" s="710"/>
      <c r="C26" s="715" t="s">
        <v>964</v>
      </c>
      <c r="D26" s="711">
        <v>401160000</v>
      </c>
      <c r="E26" s="712"/>
    </row>
    <row r="27" spans="1:8" ht="18" customHeight="1">
      <c r="A27" s="709"/>
      <c r="B27" s="710"/>
      <c r="C27" s="715" t="s">
        <v>224</v>
      </c>
      <c r="D27" s="711">
        <v>6599250.0099999998</v>
      </c>
      <c r="E27" s="712"/>
    </row>
    <row r="28" spans="1:8" ht="18" customHeight="1">
      <c r="A28" s="709"/>
      <c r="B28" s="726" t="s">
        <v>218</v>
      </c>
      <c r="C28" s="727" t="s">
        <v>959</v>
      </c>
      <c r="D28" s="722">
        <f>+D12+D14-D21+D13</f>
        <v>6216336271.4399996</v>
      </c>
      <c r="E28" s="712"/>
      <c r="G28" s="540">
        <v>2807642978</v>
      </c>
      <c r="H28" s="585">
        <f>+G28-D28</f>
        <v>-3408693293.4399996</v>
      </c>
    </row>
    <row r="29" spans="1:8" ht="18" customHeight="1">
      <c r="A29" s="709"/>
      <c r="B29" s="710"/>
      <c r="C29" s="709"/>
      <c r="D29" s="711"/>
      <c r="E29" s="712"/>
    </row>
    <row r="30" spans="1:8" ht="18" customHeight="1">
      <c r="A30" s="704" t="s">
        <v>229</v>
      </c>
      <c r="B30" s="705" t="s">
        <v>213</v>
      </c>
      <c r="C30" s="706"/>
      <c r="D30" s="707">
        <v>2865794032.75</v>
      </c>
      <c r="E30" s="717"/>
    </row>
    <row r="31" spans="1:8" ht="18" customHeight="1">
      <c r="A31" s="718"/>
      <c r="B31" s="705"/>
      <c r="C31" s="706"/>
      <c r="D31" s="707"/>
      <c r="E31" s="717"/>
    </row>
    <row r="32" spans="1:8" ht="18" customHeight="1">
      <c r="A32" s="718"/>
      <c r="B32" s="713" t="s">
        <v>218</v>
      </c>
      <c r="C32" s="709" t="s">
        <v>958</v>
      </c>
      <c r="D32" s="711">
        <v>3748972362.0100002</v>
      </c>
      <c r="E32" s="712"/>
    </row>
    <row r="33" spans="1:8" ht="18" customHeight="1">
      <c r="A33" s="718"/>
      <c r="B33" s="713" t="s">
        <v>218</v>
      </c>
      <c r="C33" s="709" t="s">
        <v>962</v>
      </c>
      <c r="D33" s="711">
        <v>431324148.76999998</v>
      </c>
      <c r="E33" s="712"/>
    </row>
    <row r="34" spans="1:8" ht="18" customHeight="1">
      <c r="A34" s="718"/>
      <c r="B34" s="714" t="s">
        <v>218</v>
      </c>
      <c r="C34" s="709" t="s">
        <v>219</v>
      </c>
      <c r="D34" s="711">
        <f>+SUM(D35:D39)</f>
        <v>0.05</v>
      </c>
      <c r="E34" s="712"/>
    </row>
    <row r="35" spans="1:8" ht="18" customHeight="1">
      <c r="A35" s="718"/>
      <c r="B35" s="710"/>
      <c r="C35" s="715" t="s">
        <v>220</v>
      </c>
      <c r="D35" s="711"/>
      <c r="E35" s="712"/>
    </row>
    <row r="36" spans="1:8" ht="18" customHeight="1">
      <c r="A36" s="718"/>
      <c r="B36" s="710"/>
      <c r="C36" s="715" t="s">
        <v>221</v>
      </c>
      <c r="D36" s="711">
        <v>0</v>
      </c>
      <c r="E36" s="712"/>
    </row>
    <row r="37" spans="1:8" ht="18" customHeight="1">
      <c r="A37" s="718"/>
      <c r="B37" s="710"/>
      <c r="C37" s="715" t="s">
        <v>222</v>
      </c>
      <c r="D37" s="711">
        <v>0</v>
      </c>
      <c r="E37" s="712"/>
    </row>
    <row r="38" spans="1:8" ht="18" customHeight="1">
      <c r="A38" s="709"/>
      <c r="B38" s="710"/>
      <c r="C38" s="715" t="s">
        <v>239</v>
      </c>
      <c r="D38" s="711">
        <v>0</v>
      </c>
      <c r="E38" s="712"/>
    </row>
    <row r="39" spans="1:8" ht="18" customHeight="1">
      <c r="A39" s="709"/>
      <c r="B39" s="710"/>
      <c r="C39" s="715" t="s">
        <v>224</v>
      </c>
      <c r="D39" s="711">
        <v>0.05</v>
      </c>
      <c r="E39" s="712"/>
    </row>
    <row r="40" spans="1:8" ht="18" customHeight="1">
      <c r="A40" s="709"/>
      <c r="B40" s="710"/>
      <c r="C40" s="715"/>
      <c r="D40" s="711"/>
      <c r="E40" s="712"/>
    </row>
    <row r="41" spans="1:8" ht="18" customHeight="1">
      <c r="A41" s="709"/>
      <c r="B41" s="714" t="s">
        <v>218</v>
      </c>
      <c r="C41" s="709" t="s">
        <v>226</v>
      </c>
      <c r="D41" s="711">
        <f>+D42+D43+D44+D45+D46</f>
        <v>0</v>
      </c>
      <c r="E41" s="712"/>
    </row>
    <row r="42" spans="1:8" ht="18" customHeight="1">
      <c r="A42" s="709"/>
      <c r="B42" s="710"/>
      <c r="C42" s="715" t="s">
        <v>227</v>
      </c>
      <c r="D42" s="711"/>
      <c r="E42" s="712"/>
    </row>
    <row r="43" spans="1:8" ht="18" customHeight="1">
      <c r="A43" s="709"/>
      <c r="B43" s="710"/>
      <c r="C43" s="715" t="s">
        <v>221</v>
      </c>
      <c r="D43" s="711"/>
      <c r="E43" s="712"/>
    </row>
    <row r="44" spans="1:8" ht="18" customHeight="1">
      <c r="A44" s="709"/>
      <c r="B44" s="710"/>
      <c r="C44" s="715" t="s">
        <v>222</v>
      </c>
      <c r="D44" s="711">
        <v>0</v>
      </c>
      <c r="E44" s="712"/>
    </row>
    <row r="45" spans="1:8" ht="18" customHeight="1">
      <c r="A45" s="709"/>
      <c r="B45" s="710"/>
      <c r="C45" s="715" t="s">
        <v>223</v>
      </c>
      <c r="D45" s="711"/>
      <c r="E45" s="712"/>
    </row>
    <row r="46" spans="1:8" ht="18" customHeight="1">
      <c r="A46" s="709"/>
      <c r="B46" s="710"/>
      <c r="C46" s="715" t="s">
        <v>224</v>
      </c>
      <c r="D46" s="711"/>
      <c r="E46" s="712"/>
    </row>
    <row r="47" spans="1:8" ht="18" customHeight="1">
      <c r="A47" s="709"/>
      <c r="B47" s="726" t="s">
        <v>218</v>
      </c>
      <c r="C47" s="727" t="s">
        <v>959</v>
      </c>
      <c r="D47" s="722">
        <f>+D32+D33+D34-D41</f>
        <v>4180296510.8300004</v>
      </c>
      <c r="E47" s="712"/>
      <c r="G47" s="719">
        <v>2865794032.75</v>
      </c>
      <c r="H47" s="518">
        <f>+G47-D47</f>
        <v>-1314502478.0800004</v>
      </c>
    </row>
    <row r="48" spans="1:8" ht="18" customHeight="1">
      <c r="A48" s="709"/>
      <c r="B48" s="710"/>
      <c r="C48" s="709"/>
      <c r="D48" s="720"/>
      <c r="E48" s="712"/>
    </row>
    <row r="49" spans="1:5" ht="18" customHeight="1">
      <c r="A49" s="704"/>
      <c r="B49" s="710"/>
      <c r="C49" s="709"/>
      <c r="D49" s="711"/>
      <c r="E49" s="712"/>
    </row>
    <row r="50" spans="1:5" ht="18" customHeight="1">
      <c r="A50" s="715" t="s">
        <v>230</v>
      </c>
      <c r="B50" s="705" t="s">
        <v>214</v>
      </c>
      <c r="C50" s="706"/>
      <c r="D50" s="707">
        <v>0</v>
      </c>
      <c r="E50" s="712"/>
    </row>
    <row r="51" spans="1:5" ht="18" customHeight="1">
      <c r="A51" s="709"/>
      <c r="B51" s="710"/>
      <c r="C51" s="709"/>
      <c r="D51" s="711"/>
      <c r="E51" s="712"/>
    </row>
    <row r="52" spans="1:5" ht="18" customHeight="1">
      <c r="A52" s="709"/>
      <c r="B52" s="713" t="s">
        <v>218</v>
      </c>
      <c r="C52" s="709" t="s">
        <v>958</v>
      </c>
      <c r="D52" s="711">
        <v>0</v>
      </c>
      <c r="E52" s="712"/>
    </row>
    <row r="53" spans="1:5" ht="18" customHeight="1">
      <c r="A53" s="709"/>
      <c r="B53" s="714" t="s">
        <v>218</v>
      </c>
      <c r="C53" s="709" t="s">
        <v>219</v>
      </c>
      <c r="D53" s="711">
        <f>+D54+D55+D56+D57+D58</f>
        <v>0</v>
      </c>
      <c r="E53" s="712"/>
    </row>
    <row r="54" spans="1:5" ht="18" customHeight="1">
      <c r="A54" s="709"/>
      <c r="B54" s="710"/>
      <c r="C54" s="715" t="s">
        <v>220</v>
      </c>
      <c r="D54" s="711"/>
      <c r="E54" s="712"/>
    </row>
    <row r="55" spans="1:5" ht="18" customHeight="1">
      <c r="A55" s="709"/>
      <c r="B55" s="710"/>
      <c r="C55" s="715" t="s">
        <v>221</v>
      </c>
      <c r="D55" s="711">
        <v>0</v>
      </c>
      <c r="E55" s="712"/>
    </row>
    <row r="56" spans="1:5" ht="18" customHeight="1">
      <c r="A56" s="709"/>
      <c r="B56" s="710"/>
      <c r="C56" s="715" t="s">
        <v>222</v>
      </c>
      <c r="D56" s="711">
        <v>0</v>
      </c>
      <c r="E56" s="712"/>
    </row>
    <row r="57" spans="1:5" ht="18" customHeight="1">
      <c r="A57" s="709"/>
      <c r="B57" s="710"/>
      <c r="C57" s="715" t="s">
        <v>223</v>
      </c>
      <c r="D57" s="711"/>
      <c r="E57" s="712"/>
    </row>
    <row r="58" spans="1:5" ht="18" customHeight="1">
      <c r="A58" s="709"/>
      <c r="B58" s="710"/>
      <c r="C58" s="715" t="s">
        <v>224</v>
      </c>
      <c r="D58" s="711"/>
      <c r="E58" s="712"/>
    </row>
    <row r="59" spans="1:5" ht="18" customHeight="1">
      <c r="A59" s="709"/>
      <c r="B59" s="710"/>
      <c r="C59" s="715"/>
      <c r="D59" s="711"/>
      <c r="E59" s="712"/>
    </row>
    <row r="60" spans="1:5" ht="18" customHeight="1">
      <c r="A60" s="709"/>
      <c r="B60" s="714" t="s">
        <v>218</v>
      </c>
      <c r="C60" s="709" t="s">
        <v>226</v>
      </c>
      <c r="D60" s="711">
        <f>+D61+D62+D63+D64+D65</f>
        <v>0</v>
      </c>
      <c r="E60" s="712"/>
    </row>
    <row r="61" spans="1:5" ht="18" customHeight="1">
      <c r="A61" s="709"/>
      <c r="B61" s="710"/>
      <c r="C61" s="715" t="s">
        <v>227</v>
      </c>
      <c r="D61" s="711"/>
      <c r="E61" s="712"/>
    </row>
    <row r="62" spans="1:5" ht="18" customHeight="1">
      <c r="A62" s="709"/>
      <c r="B62" s="710"/>
      <c r="C62" s="715" t="s">
        <v>221</v>
      </c>
      <c r="D62" s="711"/>
      <c r="E62" s="712"/>
    </row>
    <row r="63" spans="1:5" ht="18" customHeight="1">
      <c r="A63" s="709"/>
      <c r="B63" s="710"/>
      <c r="C63" s="715" t="s">
        <v>222</v>
      </c>
      <c r="D63" s="711"/>
      <c r="E63" s="712"/>
    </row>
    <row r="64" spans="1:5" ht="18" customHeight="1">
      <c r="A64" s="709"/>
      <c r="B64" s="710"/>
      <c r="C64" s="715" t="s">
        <v>223</v>
      </c>
      <c r="D64" s="711"/>
      <c r="E64" s="712"/>
    </row>
    <row r="65" spans="1:5" ht="18" customHeight="1">
      <c r="A65" s="709"/>
      <c r="B65" s="710"/>
      <c r="C65" s="715" t="s">
        <v>224</v>
      </c>
      <c r="D65" s="711"/>
      <c r="E65" s="712"/>
    </row>
    <row r="66" spans="1:5" ht="18" customHeight="1">
      <c r="A66" s="727"/>
      <c r="B66" s="726" t="s">
        <v>218</v>
      </c>
      <c r="C66" s="727" t="s">
        <v>959</v>
      </c>
      <c r="D66" s="722">
        <f>+D52+D53-D60</f>
        <v>0</v>
      </c>
      <c r="E66" s="728"/>
    </row>
    <row r="67" spans="1:5" ht="18" customHeight="1">
      <c r="A67" s="709"/>
      <c r="B67" s="710"/>
      <c r="C67" s="709"/>
      <c r="D67" s="711"/>
      <c r="E67" s="712"/>
    </row>
    <row r="68" spans="1:5" ht="18" customHeight="1">
      <c r="A68" s="704"/>
      <c r="B68" s="710"/>
      <c r="C68" s="709"/>
      <c r="D68" s="711"/>
      <c r="E68" s="712"/>
    </row>
    <row r="69" spans="1:5" ht="18" customHeight="1">
      <c r="A69" s="721" t="s">
        <v>231</v>
      </c>
      <c r="B69" s="705" t="s">
        <v>73</v>
      </c>
      <c r="C69" s="706"/>
      <c r="D69" s="707">
        <v>34186090</v>
      </c>
      <c r="E69" s="712"/>
    </row>
    <row r="70" spans="1:5" ht="18" customHeight="1">
      <c r="A70" s="718"/>
      <c r="B70" s="705"/>
      <c r="C70" s="706"/>
      <c r="D70" s="707"/>
      <c r="E70" s="712"/>
    </row>
    <row r="71" spans="1:5" ht="18" customHeight="1">
      <c r="A71" s="718"/>
      <c r="B71" s="713" t="s">
        <v>218</v>
      </c>
      <c r="C71" s="709" t="s">
        <v>958</v>
      </c>
      <c r="D71" s="711">
        <v>606716100</v>
      </c>
      <c r="E71" s="712"/>
    </row>
    <row r="72" spans="1:5" ht="18" customHeight="1">
      <c r="A72" s="718"/>
      <c r="B72" s="714" t="s">
        <v>218</v>
      </c>
      <c r="C72" s="709" t="s">
        <v>219</v>
      </c>
      <c r="D72" s="711">
        <f>+D73+D74+D75+D76+D77</f>
        <v>0</v>
      </c>
      <c r="E72" s="712"/>
    </row>
    <row r="73" spans="1:5" ht="18" customHeight="1">
      <c r="A73" s="718"/>
      <c r="B73" s="710"/>
      <c r="C73" s="715" t="s">
        <v>220</v>
      </c>
      <c r="D73" s="711"/>
      <c r="E73" s="712"/>
    </row>
    <row r="74" spans="1:5" ht="18" customHeight="1">
      <c r="A74" s="718"/>
      <c r="B74" s="710"/>
      <c r="C74" s="715" t="s">
        <v>221</v>
      </c>
      <c r="D74" s="711">
        <v>0</v>
      </c>
      <c r="E74" s="712"/>
    </row>
    <row r="75" spans="1:5" ht="18" customHeight="1">
      <c r="A75" s="718"/>
      <c r="B75" s="710"/>
      <c r="C75" s="715" t="s">
        <v>222</v>
      </c>
      <c r="D75" s="711">
        <v>0</v>
      </c>
      <c r="E75" s="712"/>
    </row>
    <row r="76" spans="1:5" ht="18" customHeight="1">
      <c r="A76" s="718"/>
      <c r="B76" s="710"/>
      <c r="C76" s="715" t="s">
        <v>223</v>
      </c>
      <c r="D76" s="711"/>
      <c r="E76" s="712"/>
    </row>
    <row r="77" spans="1:5" ht="18" customHeight="1">
      <c r="A77" s="718"/>
      <c r="B77" s="710"/>
      <c r="C77" s="715" t="s">
        <v>224</v>
      </c>
      <c r="D77" s="711"/>
      <c r="E77" s="712"/>
    </row>
    <row r="78" spans="1:5" ht="18" customHeight="1">
      <c r="A78" s="718"/>
      <c r="B78" s="710"/>
      <c r="C78" s="715"/>
      <c r="D78" s="711"/>
      <c r="E78" s="712"/>
    </row>
    <row r="79" spans="1:5" ht="18" customHeight="1">
      <c r="A79" s="718"/>
      <c r="B79" s="714" t="s">
        <v>218</v>
      </c>
      <c r="C79" s="709" t="s">
        <v>226</v>
      </c>
      <c r="D79" s="711">
        <f>+D80+D81+D82+D83+D84</f>
        <v>56244300</v>
      </c>
      <c r="E79" s="712"/>
    </row>
    <row r="80" spans="1:5" ht="18" customHeight="1">
      <c r="A80" s="718"/>
      <c r="B80" s="710"/>
      <c r="C80" s="715" t="s">
        <v>227</v>
      </c>
      <c r="D80" s="711"/>
      <c r="E80" s="712"/>
    </row>
    <row r="81" spans="1:5" ht="18" customHeight="1">
      <c r="A81" s="718"/>
      <c r="B81" s="710"/>
      <c r="C81" s="715" t="s">
        <v>221</v>
      </c>
      <c r="D81" s="711"/>
      <c r="E81" s="712"/>
    </row>
    <row r="82" spans="1:5" ht="18" customHeight="1">
      <c r="A82" s="718"/>
      <c r="B82" s="710"/>
      <c r="C82" s="715" t="s">
        <v>222</v>
      </c>
      <c r="D82" s="711"/>
      <c r="E82" s="712"/>
    </row>
    <row r="83" spans="1:5" ht="18" customHeight="1">
      <c r="A83" s="718"/>
      <c r="B83" s="710"/>
      <c r="C83" s="715" t="s">
        <v>965</v>
      </c>
      <c r="D83" s="711">
        <v>56244300</v>
      </c>
      <c r="E83" s="712"/>
    </row>
    <row r="84" spans="1:5" ht="18" customHeight="1">
      <c r="A84" s="718"/>
      <c r="B84" s="710"/>
      <c r="C84" s="715" t="s">
        <v>224</v>
      </c>
      <c r="D84" s="711"/>
      <c r="E84" s="712"/>
    </row>
    <row r="85" spans="1:5" ht="18" customHeight="1">
      <c r="A85" s="718"/>
      <c r="B85" s="726" t="s">
        <v>218</v>
      </c>
      <c r="C85" s="727" t="s">
        <v>959</v>
      </c>
      <c r="D85" s="722">
        <f>+D71+D72-D79</f>
        <v>550471800</v>
      </c>
      <c r="E85" s="728"/>
    </row>
    <row r="86" spans="1:5" ht="11.25" customHeight="1">
      <c r="A86" s="709"/>
      <c r="B86" s="705"/>
      <c r="C86" s="706"/>
      <c r="D86" s="707"/>
      <c r="E86" s="712"/>
    </row>
    <row r="87" spans="1:5" ht="12.75" customHeight="1">
      <c r="A87" s="721"/>
      <c r="B87" s="710"/>
      <c r="C87" s="709"/>
      <c r="D87" s="711"/>
      <c r="E87" s="712"/>
    </row>
    <row r="88" spans="1:5" ht="18" customHeight="1">
      <c r="A88" s="715" t="s">
        <v>232</v>
      </c>
      <c r="B88" s="705" t="s">
        <v>215</v>
      </c>
      <c r="C88" s="706"/>
      <c r="D88" s="707">
        <v>102100000</v>
      </c>
      <c r="E88" s="712"/>
    </row>
    <row r="89" spans="1:5" ht="18" customHeight="1">
      <c r="A89" s="709"/>
      <c r="B89" s="710"/>
      <c r="C89" s="709"/>
      <c r="D89" s="722"/>
      <c r="E89" s="712"/>
    </row>
    <row r="90" spans="1:5" ht="18" customHeight="1">
      <c r="A90" s="709"/>
      <c r="B90" s="713" t="s">
        <v>218</v>
      </c>
      <c r="C90" s="727" t="s">
        <v>960</v>
      </c>
      <c r="D90" s="722">
        <v>80500000</v>
      </c>
      <c r="E90" s="712"/>
    </row>
    <row r="91" spans="1:5" ht="18" customHeight="1">
      <c r="A91" s="709"/>
      <c r="B91" s="713" t="s">
        <v>218</v>
      </c>
      <c r="C91" s="709" t="s">
        <v>966</v>
      </c>
      <c r="D91" s="711">
        <v>13600000</v>
      </c>
      <c r="E91" s="712"/>
    </row>
    <row r="92" spans="1:5" ht="18" customHeight="1">
      <c r="A92" s="709"/>
      <c r="B92" s="714" t="s">
        <v>218</v>
      </c>
      <c r="C92" s="709" t="s">
        <v>219</v>
      </c>
      <c r="D92" s="711">
        <f>+D93+D94+D95+D96+D97</f>
        <v>0</v>
      </c>
      <c r="E92" s="712"/>
    </row>
    <row r="93" spans="1:5" ht="18" customHeight="1">
      <c r="A93" s="709"/>
      <c r="B93" s="710"/>
      <c r="C93" s="715" t="s">
        <v>220</v>
      </c>
      <c r="D93" s="711"/>
      <c r="E93" s="712"/>
    </row>
    <row r="94" spans="1:5" ht="18" customHeight="1">
      <c r="A94" s="709"/>
      <c r="B94" s="710"/>
      <c r="C94" s="715" t="s">
        <v>221</v>
      </c>
      <c r="D94" s="711">
        <v>0</v>
      </c>
      <c r="E94" s="712"/>
    </row>
    <row r="95" spans="1:5" ht="18" customHeight="1">
      <c r="A95" s="709"/>
      <c r="B95" s="710"/>
      <c r="C95" s="715" t="s">
        <v>222</v>
      </c>
      <c r="D95" s="711">
        <v>0</v>
      </c>
      <c r="E95" s="712"/>
    </row>
    <row r="96" spans="1:5" ht="18" customHeight="1">
      <c r="A96" s="709"/>
      <c r="B96" s="710"/>
      <c r="C96" s="715" t="s">
        <v>223</v>
      </c>
      <c r="D96" s="711"/>
      <c r="E96" s="712"/>
    </row>
    <row r="97" spans="1:5" ht="18" customHeight="1">
      <c r="A97" s="709"/>
      <c r="B97" s="710"/>
      <c r="C97" s="715" t="s">
        <v>224</v>
      </c>
      <c r="D97" s="711"/>
      <c r="E97" s="712"/>
    </row>
    <row r="98" spans="1:5" ht="18" customHeight="1">
      <c r="A98" s="709"/>
      <c r="B98" s="710"/>
      <c r="C98" s="715"/>
      <c r="D98" s="711"/>
      <c r="E98" s="712"/>
    </row>
    <row r="99" spans="1:5" ht="18" customHeight="1">
      <c r="A99" s="709"/>
      <c r="B99" s="714" t="s">
        <v>218</v>
      </c>
      <c r="C99" s="709" t="s">
        <v>226</v>
      </c>
      <c r="D99" s="711">
        <f>+D100+D101+D102+D103+D104</f>
        <v>0</v>
      </c>
      <c r="E99" s="712"/>
    </row>
    <row r="100" spans="1:5" ht="18" customHeight="1">
      <c r="A100" s="709"/>
      <c r="B100" s="710"/>
      <c r="C100" s="715" t="s">
        <v>227</v>
      </c>
      <c r="D100" s="711"/>
      <c r="E100" s="712"/>
    </row>
    <row r="101" spans="1:5" ht="18" customHeight="1">
      <c r="A101" s="709"/>
      <c r="B101" s="710"/>
      <c r="C101" s="715" t="s">
        <v>221</v>
      </c>
      <c r="D101" s="711"/>
      <c r="E101" s="712"/>
    </row>
    <row r="102" spans="1:5" ht="18" customHeight="1">
      <c r="A102" s="709"/>
      <c r="B102" s="710"/>
      <c r="C102" s="715" t="s">
        <v>222</v>
      </c>
      <c r="D102" s="711"/>
      <c r="E102" s="712"/>
    </row>
    <row r="103" spans="1:5" ht="18" customHeight="1">
      <c r="A103" s="709"/>
      <c r="B103" s="710"/>
      <c r="C103" s="715" t="s">
        <v>223</v>
      </c>
      <c r="D103" s="711"/>
      <c r="E103" s="712"/>
    </row>
    <row r="104" spans="1:5" ht="18" customHeight="1">
      <c r="A104" s="709"/>
      <c r="B104" s="710"/>
      <c r="C104" s="715" t="s">
        <v>224</v>
      </c>
      <c r="D104" s="711"/>
      <c r="E104" s="712"/>
    </row>
    <row r="105" spans="1:5" ht="18" customHeight="1">
      <c r="A105" s="727"/>
      <c r="B105" s="726" t="s">
        <v>218</v>
      </c>
      <c r="C105" s="727" t="s">
        <v>961</v>
      </c>
      <c r="D105" s="722">
        <f>+D90+D91-D99</f>
        <v>94100000</v>
      </c>
      <c r="E105" s="728"/>
    </row>
    <row r="106" spans="1:5" ht="11.25" customHeight="1">
      <c r="A106" s="709"/>
      <c r="B106" s="710"/>
      <c r="C106" s="709"/>
      <c r="D106" s="722"/>
      <c r="E106" s="712"/>
    </row>
    <row r="107" spans="1:5" ht="12" customHeight="1">
      <c r="B107" s="710"/>
      <c r="C107" s="709"/>
      <c r="D107" s="711"/>
      <c r="E107" s="712"/>
    </row>
    <row r="108" spans="1:5" ht="18" customHeight="1">
      <c r="A108" s="721" t="s">
        <v>233</v>
      </c>
      <c r="B108" s="705" t="s">
        <v>234</v>
      </c>
      <c r="C108" s="706"/>
      <c r="D108" s="707">
        <v>0</v>
      </c>
      <c r="E108" s="712"/>
    </row>
    <row r="109" spans="1:5" ht="9.75" customHeight="1">
      <c r="A109" s="709"/>
      <c r="B109" s="710"/>
      <c r="C109" s="709"/>
      <c r="D109" s="711"/>
      <c r="E109" s="712"/>
    </row>
    <row r="110" spans="1:5" ht="18" customHeight="1">
      <c r="A110" s="709"/>
      <c r="B110" s="713" t="s">
        <v>218</v>
      </c>
      <c r="C110" s="709" t="s">
        <v>958</v>
      </c>
      <c r="D110" s="711">
        <v>0</v>
      </c>
      <c r="E110" s="712"/>
    </row>
    <row r="111" spans="1:5" ht="18" customHeight="1">
      <c r="A111" s="709"/>
      <c r="B111" s="714" t="s">
        <v>218</v>
      </c>
      <c r="C111" s="709" t="s">
        <v>219</v>
      </c>
      <c r="D111" s="711">
        <f>+D112+D113+D114+D115+D116</f>
        <v>309570475</v>
      </c>
      <c r="E111" s="712"/>
    </row>
    <row r="112" spans="1:5" ht="18" customHeight="1">
      <c r="A112" s="709"/>
      <c r="B112" s="710"/>
      <c r="C112" s="715" t="s">
        <v>220</v>
      </c>
      <c r="D112" s="711"/>
      <c r="E112" s="712"/>
    </row>
    <row r="113" spans="1:5" ht="18" customHeight="1">
      <c r="A113" s="709"/>
      <c r="B113" s="710"/>
      <c r="C113" s="715" t="s">
        <v>221</v>
      </c>
      <c r="D113" s="711">
        <v>0</v>
      </c>
      <c r="E113" s="712"/>
    </row>
    <row r="114" spans="1:5" ht="18" customHeight="1">
      <c r="A114" s="709"/>
      <c r="B114" s="710"/>
      <c r="C114" s="715" t="s">
        <v>222</v>
      </c>
      <c r="D114" s="711">
        <v>0</v>
      </c>
      <c r="E114" s="712"/>
    </row>
    <row r="115" spans="1:5" ht="18" customHeight="1">
      <c r="A115" s="709"/>
      <c r="B115" s="710"/>
      <c r="C115" s="715" t="s">
        <v>967</v>
      </c>
      <c r="D115" s="711">
        <v>253326175</v>
      </c>
      <c r="E115" s="712"/>
    </row>
    <row r="116" spans="1:5" ht="18" customHeight="1">
      <c r="A116" s="709"/>
      <c r="B116" s="710"/>
      <c r="C116" s="715" t="s">
        <v>968</v>
      </c>
      <c r="D116" s="711">
        <v>56244300</v>
      </c>
      <c r="E116" s="712"/>
    </row>
    <row r="117" spans="1:5" ht="18" customHeight="1">
      <c r="A117" s="709"/>
      <c r="B117" s="710"/>
      <c r="C117" s="715" t="s">
        <v>224</v>
      </c>
      <c r="D117" s="711"/>
      <c r="E117" s="712"/>
    </row>
    <row r="118" spans="1:5" ht="12" customHeight="1">
      <c r="A118" s="709"/>
      <c r="B118" s="710"/>
      <c r="C118" s="715"/>
      <c r="D118" s="711"/>
      <c r="E118" s="712"/>
    </row>
    <row r="119" spans="1:5" ht="18" customHeight="1">
      <c r="A119" s="709"/>
      <c r="B119" s="714" t="s">
        <v>218</v>
      </c>
      <c r="C119" s="709" t="s">
        <v>226</v>
      </c>
      <c r="D119" s="711">
        <f>+D120+D121+D122+D123+D124</f>
        <v>0</v>
      </c>
      <c r="E119" s="712"/>
    </row>
    <row r="120" spans="1:5" ht="18" customHeight="1">
      <c r="A120" s="709"/>
      <c r="B120" s="710"/>
      <c r="C120" s="715" t="s">
        <v>227</v>
      </c>
      <c r="D120" s="711"/>
      <c r="E120" s="712"/>
    </row>
    <row r="121" spans="1:5" ht="18" customHeight="1">
      <c r="A121" s="709"/>
      <c r="B121" s="710"/>
      <c r="C121" s="715" t="s">
        <v>221</v>
      </c>
      <c r="D121" s="711"/>
      <c r="E121" s="712"/>
    </row>
    <row r="122" spans="1:5" ht="18" customHeight="1">
      <c r="A122" s="709"/>
      <c r="B122" s="710"/>
      <c r="C122" s="715" t="s">
        <v>222</v>
      </c>
      <c r="D122" s="711"/>
      <c r="E122" s="712"/>
    </row>
    <row r="123" spans="1:5" ht="18" customHeight="1">
      <c r="A123" s="709"/>
      <c r="B123" s="710"/>
      <c r="C123" s="715" t="s">
        <v>223</v>
      </c>
      <c r="D123" s="711"/>
      <c r="E123" s="712"/>
    </row>
    <row r="124" spans="1:5" ht="16.5">
      <c r="A124" s="709"/>
      <c r="B124" s="710"/>
      <c r="C124" s="715" t="s">
        <v>224</v>
      </c>
      <c r="D124" s="711"/>
      <c r="E124" s="712"/>
    </row>
    <row r="125" spans="1:5" ht="16.5">
      <c r="A125" s="709"/>
      <c r="B125" s="714" t="s">
        <v>218</v>
      </c>
      <c r="C125" s="727" t="s">
        <v>959</v>
      </c>
      <c r="D125" s="722">
        <f>+D110+D111-D119</f>
        <v>309570475</v>
      </c>
      <c r="E125" s="712"/>
    </row>
    <row r="126" spans="1:5" ht="16.5">
      <c r="A126" s="537"/>
      <c r="B126" s="710"/>
      <c r="C126" s="709"/>
      <c r="D126" s="711"/>
      <c r="E126" s="712"/>
    </row>
    <row r="127" spans="1:5" ht="16.5">
      <c r="A127" s="537"/>
      <c r="B127" s="536"/>
      <c r="C127" s="537"/>
      <c r="D127" s="698"/>
      <c r="E127" s="723"/>
    </row>
    <row r="128" spans="1:5" ht="16.5">
      <c r="A128" s="537"/>
      <c r="B128" s="536"/>
      <c r="C128" s="537"/>
      <c r="D128" s="168" t="s">
        <v>649</v>
      </c>
      <c r="E128" s="723"/>
    </row>
    <row r="129" spans="1:5" ht="16.5">
      <c r="A129" s="537"/>
      <c r="B129" s="536"/>
      <c r="C129" s="537"/>
      <c r="D129" s="539" t="s">
        <v>10</v>
      </c>
    </row>
    <row r="130" spans="1:5" ht="16.5">
      <c r="A130" s="537"/>
      <c r="B130" s="536"/>
      <c r="C130" s="537"/>
      <c r="D130" s="538"/>
    </row>
    <row r="131" spans="1:5" ht="16.5">
      <c r="A131" s="537"/>
      <c r="B131" s="536"/>
      <c r="C131" s="537"/>
      <c r="D131" s="538"/>
    </row>
    <row r="132" spans="1:5" ht="16.5">
      <c r="A132" s="537"/>
      <c r="B132" s="536"/>
      <c r="C132" s="537"/>
      <c r="D132" s="538"/>
      <c r="E132" s="724"/>
    </row>
    <row r="133" spans="1:5" ht="16.5">
      <c r="A133" s="537"/>
      <c r="B133" s="536"/>
      <c r="C133" s="537"/>
      <c r="D133" s="469" t="s">
        <v>650</v>
      </c>
      <c r="E133" s="725"/>
    </row>
    <row r="134" spans="1:5" ht="16.5">
      <c r="A134" s="537"/>
      <c r="B134" s="536"/>
      <c r="C134" s="537"/>
      <c r="D134" s="924" t="s">
        <v>811</v>
      </c>
    </row>
    <row r="135" spans="1:5" ht="16.5">
      <c r="B135" s="536"/>
      <c r="C135" s="537"/>
      <c r="D135" s="698"/>
    </row>
  </sheetData>
  <mergeCells count="6">
    <mergeCell ref="A1:E1"/>
    <mergeCell ref="A8:C8"/>
    <mergeCell ref="A3:E3"/>
    <mergeCell ref="A4:E4"/>
    <mergeCell ref="A5:E5"/>
    <mergeCell ref="A6:E6"/>
  </mergeCells>
  <printOptions horizontalCentered="1"/>
  <pageMargins left="0.1" right="0.1" top="0.75" bottom="0.5" header="0.3" footer="0.3"/>
  <pageSetup paperSize="9" scale="63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P48"/>
  <sheetViews>
    <sheetView topLeftCell="A22" workbookViewId="0">
      <selection activeCell="J45" sqref="J45"/>
    </sheetView>
  </sheetViews>
  <sheetFormatPr defaultRowHeight="15"/>
  <cols>
    <col min="1" max="1" width="9.5703125" style="245" customWidth="1"/>
    <col min="2" max="2" width="5.85546875" style="245" customWidth="1"/>
    <col min="3" max="3" width="5.28515625" style="245" customWidth="1"/>
    <col min="4" max="4" width="52.5703125" style="245" customWidth="1"/>
    <col min="5" max="5" width="20.5703125" style="245" customWidth="1"/>
    <col min="6" max="6" width="20.85546875" style="245" bestFit="1" customWidth="1"/>
    <col min="7" max="7" width="19.7109375" style="245" customWidth="1"/>
    <col min="8" max="8" width="10.28515625" style="245" customWidth="1"/>
    <col min="9" max="9" width="9.140625" style="245"/>
    <col min="10" max="10" width="16.85546875" style="245" bestFit="1" customWidth="1"/>
    <col min="11" max="11" width="16" style="245" bestFit="1" customWidth="1"/>
    <col min="12" max="12" width="15.85546875" style="245" bestFit="1" customWidth="1"/>
    <col min="13" max="13" width="16.85546875" style="540" bestFit="1" customWidth="1"/>
    <col min="14" max="14" width="18.7109375" style="245" bestFit="1" customWidth="1"/>
    <col min="15" max="15" width="17.85546875" style="245" customWidth="1"/>
    <col min="16" max="16" width="19" style="245" bestFit="1" customWidth="1"/>
    <col min="17" max="16384" width="9.140625" style="245"/>
  </cols>
  <sheetData>
    <row r="1" spans="1:8" ht="33" customHeight="1">
      <c r="A1" s="1056" t="s">
        <v>720</v>
      </c>
      <c r="B1" s="1056"/>
      <c r="C1" s="1056"/>
      <c r="D1" s="1056"/>
      <c r="E1" s="1056"/>
      <c r="F1" s="1056"/>
      <c r="G1" s="1056"/>
      <c r="H1" s="1056"/>
    </row>
    <row r="2" spans="1:8" ht="9" customHeight="1">
      <c r="A2" s="541"/>
      <c r="B2" s="541"/>
      <c r="C2" s="541"/>
      <c r="D2" s="541"/>
      <c r="E2" s="541"/>
      <c r="F2" s="541"/>
      <c r="G2" s="541"/>
      <c r="H2" s="541"/>
    </row>
    <row r="3" spans="1:8" ht="15.75">
      <c r="A3" s="1057" t="s">
        <v>165</v>
      </c>
      <c r="B3" s="1057"/>
      <c r="C3" s="1057"/>
      <c r="D3" s="1057"/>
      <c r="E3" s="1057"/>
      <c r="F3" s="1057"/>
      <c r="G3" s="1057"/>
      <c r="H3" s="1057"/>
    </row>
    <row r="4" spans="1:8" ht="15.75">
      <c r="A4" s="1057" t="s">
        <v>648</v>
      </c>
      <c r="B4" s="1057"/>
      <c r="C4" s="1057"/>
      <c r="D4" s="1057"/>
      <c r="E4" s="1057"/>
      <c r="F4" s="1057"/>
      <c r="G4" s="1057"/>
      <c r="H4" s="1057"/>
    </row>
    <row r="5" spans="1:8" ht="15.75">
      <c r="A5" s="1057" t="s">
        <v>318</v>
      </c>
      <c r="B5" s="1057"/>
      <c r="C5" s="1057"/>
      <c r="D5" s="1057"/>
      <c r="E5" s="1057"/>
      <c r="F5" s="1057"/>
      <c r="G5" s="1057"/>
      <c r="H5" s="1057"/>
    </row>
    <row r="6" spans="1:8" ht="15.75">
      <c r="A6" s="1057" t="s">
        <v>721</v>
      </c>
      <c r="B6" s="1057"/>
      <c r="C6" s="1057"/>
      <c r="D6" s="1057"/>
      <c r="E6" s="1057"/>
      <c r="F6" s="1057"/>
      <c r="G6" s="1057"/>
      <c r="H6" s="1057"/>
    </row>
    <row r="7" spans="1:8" ht="10.5" customHeight="1" thickBot="1">
      <c r="A7" s="541"/>
      <c r="B7" s="541"/>
      <c r="C7" s="541"/>
      <c r="D7" s="541"/>
      <c r="E7" s="541"/>
      <c r="F7" s="541"/>
      <c r="G7" s="541"/>
      <c r="H7" s="541"/>
    </row>
    <row r="8" spans="1:8">
      <c r="A8" s="1060" t="s">
        <v>249</v>
      </c>
      <c r="B8" s="1058" t="s">
        <v>298</v>
      </c>
      <c r="C8" s="1058"/>
      <c r="D8" s="1058"/>
      <c r="E8" s="1058" t="s">
        <v>943</v>
      </c>
      <c r="F8" s="1058" t="s">
        <v>719</v>
      </c>
      <c r="G8" s="1060" t="s">
        <v>539</v>
      </c>
      <c r="H8" s="1058" t="s">
        <v>510</v>
      </c>
    </row>
    <row r="9" spans="1:8" ht="15.75" thickBot="1">
      <c r="A9" s="1061"/>
      <c r="B9" s="1059"/>
      <c r="C9" s="1059"/>
      <c r="D9" s="1059"/>
      <c r="E9" s="1059"/>
      <c r="F9" s="1059"/>
      <c r="G9" s="1061"/>
      <c r="H9" s="1059"/>
    </row>
    <row r="10" spans="1:8">
      <c r="A10" s="542"/>
      <c r="B10" s="543"/>
      <c r="C10" s="543"/>
      <c r="D10" s="544"/>
      <c r="E10" s="545"/>
      <c r="F10" s="545"/>
      <c r="G10" s="546"/>
      <c r="H10" s="547"/>
    </row>
    <row r="11" spans="1:8">
      <c r="A11" s="548" t="s">
        <v>134</v>
      </c>
      <c r="B11" s="1054" t="s">
        <v>511</v>
      </c>
      <c r="C11" s="1054"/>
      <c r="D11" s="1055"/>
      <c r="E11" s="549"/>
      <c r="F11" s="549"/>
      <c r="G11" s="550"/>
      <c r="H11" s="551"/>
    </row>
    <row r="12" spans="1:8">
      <c r="A12" s="548" t="s">
        <v>540</v>
      </c>
      <c r="B12" s="552" t="s">
        <v>541</v>
      </c>
      <c r="C12" s="1054" t="s">
        <v>324</v>
      </c>
      <c r="D12" s="1055"/>
      <c r="E12" s="549"/>
      <c r="F12" s="549"/>
      <c r="G12" s="550"/>
      <c r="H12" s="551"/>
    </row>
    <row r="13" spans="1:8">
      <c r="A13" s="548" t="s">
        <v>327</v>
      </c>
      <c r="B13" s="553"/>
      <c r="C13" s="554" t="s">
        <v>218</v>
      </c>
      <c r="D13" s="555" t="s">
        <v>542</v>
      </c>
      <c r="E13" s="556"/>
      <c r="F13" s="556"/>
      <c r="G13" s="557"/>
      <c r="H13" s="558"/>
    </row>
    <row r="14" spans="1:8">
      <c r="A14" s="548" t="s">
        <v>330</v>
      </c>
      <c r="B14" s="553"/>
      <c r="C14" s="554" t="s">
        <v>218</v>
      </c>
      <c r="D14" s="555" t="s">
        <v>543</v>
      </c>
      <c r="E14" s="556">
        <v>238380000</v>
      </c>
      <c r="F14" s="556"/>
      <c r="G14" s="557"/>
      <c r="H14" s="558"/>
    </row>
    <row r="15" spans="1:8">
      <c r="A15" s="559" t="s">
        <v>334</v>
      </c>
      <c r="B15" s="560"/>
      <c r="C15" s="554" t="s">
        <v>218</v>
      </c>
      <c r="D15" s="561" t="s">
        <v>544</v>
      </c>
      <c r="E15" s="556"/>
      <c r="F15" s="556"/>
      <c r="G15" s="557"/>
      <c r="H15" s="558"/>
    </row>
    <row r="16" spans="1:8">
      <c r="A16" s="548" t="s">
        <v>338</v>
      </c>
      <c r="B16" s="553"/>
      <c r="C16" s="554" t="s">
        <v>218</v>
      </c>
      <c r="D16" s="555" t="s">
        <v>545</v>
      </c>
      <c r="E16" s="556"/>
      <c r="F16" s="556">
        <v>0</v>
      </c>
      <c r="G16" s="557"/>
      <c r="H16" s="558"/>
    </row>
    <row r="17" spans="1:16">
      <c r="A17" s="548"/>
      <c r="B17" s="553"/>
      <c r="C17" s="554"/>
      <c r="D17" s="562" t="s">
        <v>546</v>
      </c>
      <c r="E17" s="563"/>
      <c r="F17" s="563">
        <v>0</v>
      </c>
      <c r="G17" s="564"/>
      <c r="H17" s="565"/>
    </row>
    <row r="18" spans="1:16" ht="15.75" thickBot="1">
      <c r="A18" s="559"/>
      <c r="B18" s="553"/>
      <c r="C18" s="554"/>
      <c r="D18" s="562" t="s">
        <v>547</v>
      </c>
      <c r="E18" s="566"/>
      <c r="F18" s="566">
        <v>0</v>
      </c>
      <c r="G18" s="564">
        <f>E18-F18</f>
        <v>0</v>
      </c>
      <c r="H18" s="567"/>
    </row>
    <row r="19" spans="1:16" ht="15.75" thickBot="1">
      <c r="A19" s="559"/>
      <c r="B19" s="553"/>
      <c r="C19" s="553"/>
      <c r="D19" s="568" t="s">
        <v>548</v>
      </c>
      <c r="E19" s="569">
        <f>+E14</f>
        <v>238380000</v>
      </c>
      <c r="F19" s="569">
        <f>F18</f>
        <v>0</v>
      </c>
      <c r="G19" s="569">
        <f>E19-F19</f>
        <v>238380000</v>
      </c>
      <c r="H19" s="570">
        <v>0</v>
      </c>
    </row>
    <row r="20" spans="1:16">
      <c r="A20" s="559"/>
      <c r="B20" s="553"/>
      <c r="C20" s="553"/>
      <c r="D20" s="555"/>
      <c r="E20" s="571"/>
      <c r="F20" s="571"/>
      <c r="G20" s="572"/>
      <c r="H20" s="573"/>
    </row>
    <row r="21" spans="1:16">
      <c r="A21" s="574">
        <v>9</v>
      </c>
      <c r="B21" s="1054" t="s">
        <v>343</v>
      </c>
      <c r="C21" s="1054"/>
      <c r="D21" s="1055"/>
      <c r="E21" s="556"/>
      <c r="F21" s="556"/>
      <c r="G21" s="557"/>
      <c r="H21" s="558"/>
    </row>
    <row r="22" spans="1:16" ht="15.75" thickBot="1">
      <c r="A22" s="559" t="s">
        <v>549</v>
      </c>
      <c r="B22" s="1054" t="s">
        <v>345</v>
      </c>
      <c r="C22" s="1054"/>
      <c r="D22" s="1055"/>
      <c r="E22" s="556"/>
      <c r="F22" s="556"/>
      <c r="G22" s="557"/>
      <c r="H22" s="558"/>
      <c r="L22" s="245" t="s">
        <v>974</v>
      </c>
    </row>
    <row r="23" spans="1:16" ht="15.75" thickBot="1">
      <c r="A23" s="548" t="s">
        <v>347</v>
      </c>
      <c r="B23" s="553"/>
      <c r="C23" s="554" t="s">
        <v>218</v>
      </c>
      <c r="D23" s="555" t="s">
        <v>348</v>
      </c>
      <c r="E23" s="603">
        <v>3590634154</v>
      </c>
      <c r="F23" s="575">
        <f>'[1]LO koreksi BPK'!$E$23</f>
        <v>3183756525</v>
      </c>
      <c r="G23" s="564">
        <f>+E23-F23</f>
        <v>406877629</v>
      </c>
      <c r="H23" s="576">
        <f>G23/E23*100%</f>
        <v>0.11331637018679125</v>
      </c>
      <c r="K23" s="575">
        <v>3190718095</v>
      </c>
      <c r="L23" s="991">
        <f>3190718095-6961570</f>
        <v>3183756525</v>
      </c>
      <c r="M23" s="540">
        <f>K23-L23</f>
        <v>6961570</v>
      </c>
      <c r="N23" s="993">
        <v>1623902300</v>
      </c>
      <c r="P23" s="1001">
        <v>175741251</v>
      </c>
    </row>
    <row r="24" spans="1:16" ht="15.75" thickBot="1">
      <c r="A24" s="548" t="s">
        <v>550</v>
      </c>
      <c r="B24" s="553"/>
      <c r="C24" s="554" t="s">
        <v>218</v>
      </c>
      <c r="D24" s="555" t="s">
        <v>352</v>
      </c>
      <c r="E24" s="605">
        <v>8723468325</v>
      </c>
      <c r="F24" s="605">
        <f>5577623197.67-8500</f>
        <v>5577614697.6700001</v>
      </c>
      <c r="G24" s="564">
        <f>+E24-F24</f>
        <v>3145853627.3299999</v>
      </c>
      <c r="H24" s="576">
        <f>G24/E24*100%</f>
        <v>0.36061959648715752</v>
      </c>
      <c r="J24" s="578"/>
      <c r="K24" s="602">
        <v>5577623197.6700001</v>
      </c>
      <c r="L24" s="602">
        <v>5577614697.6700001</v>
      </c>
      <c r="M24" s="540">
        <f>K24-L24</f>
        <v>8500</v>
      </c>
      <c r="N24" s="994">
        <v>114229146</v>
      </c>
      <c r="O24" s="579"/>
      <c r="P24" s="1062">
        <v>316971136</v>
      </c>
    </row>
    <row r="25" spans="1:16" ht="15.75" thickBot="1">
      <c r="A25" s="548" t="s">
        <v>551</v>
      </c>
      <c r="B25" s="553"/>
      <c r="C25" s="554" t="s">
        <v>218</v>
      </c>
      <c r="D25" s="555" t="s">
        <v>354</v>
      </c>
      <c r="E25" s="605">
        <v>1559451308.5699999</v>
      </c>
      <c r="F25" s="577">
        <v>1305063801.5599999</v>
      </c>
      <c r="G25" s="564">
        <f>+E25-F25</f>
        <v>254387507.00999999</v>
      </c>
      <c r="H25" s="576">
        <f>G25/E25*100%</f>
        <v>0.16312629038945153</v>
      </c>
      <c r="N25" s="994">
        <v>44460000</v>
      </c>
      <c r="O25" s="540"/>
      <c r="P25" s="1063"/>
    </row>
    <row r="26" spans="1:16" ht="15.75" thickBot="1">
      <c r="A26" s="548" t="s">
        <v>552</v>
      </c>
      <c r="B26" s="553"/>
      <c r="C26" s="554" t="s">
        <v>218</v>
      </c>
      <c r="D26" s="555" t="s">
        <v>356</v>
      </c>
      <c r="E26" s="604"/>
      <c r="F26" s="556"/>
      <c r="G26" s="564">
        <v>0</v>
      </c>
      <c r="H26" s="558"/>
      <c r="J26" s="579"/>
      <c r="K26" s="992">
        <v>1254969176</v>
      </c>
      <c r="M26" s="540">
        <f>K26-M23</f>
        <v>1248007606</v>
      </c>
      <c r="N26" s="994">
        <v>75070000</v>
      </c>
      <c r="O26" s="540"/>
      <c r="P26" s="1003">
        <v>85551278</v>
      </c>
    </row>
    <row r="27" spans="1:16" ht="15.75" thickBot="1">
      <c r="A27" s="580"/>
      <c r="B27" s="581"/>
      <c r="C27" s="581"/>
      <c r="D27" s="582"/>
      <c r="E27" s="566"/>
      <c r="F27" s="583"/>
      <c r="G27" s="584"/>
      <c r="H27" s="567"/>
      <c r="J27" s="578"/>
      <c r="N27" s="994">
        <v>77561820</v>
      </c>
      <c r="O27" s="585"/>
      <c r="P27" s="1003">
        <v>147496656</v>
      </c>
    </row>
    <row r="28" spans="1:16" ht="15.75" thickBot="1">
      <c r="A28" s="586"/>
      <c r="B28" s="587"/>
      <c r="C28" s="587"/>
      <c r="D28" s="588" t="s">
        <v>358</v>
      </c>
      <c r="E28" s="589">
        <f>SUM(E23:E27)</f>
        <v>13873553787.57</v>
      </c>
      <c r="F28" s="589">
        <f>SUM(F23:F27)</f>
        <v>10066435024.23</v>
      </c>
      <c r="G28" s="589">
        <f>SUM(G23:G27)</f>
        <v>3807118763.3400002</v>
      </c>
      <c r="H28" s="590">
        <f t="shared" ref="H28" si="0">G28/F28*100%</f>
        <v>0.3781993083128467</v>
      </c>
      <c r="N28" s="994">
        <v>499171</v>
      </c>
      <c r="O28" s="585"/>
      <c r="P28" s="1003">
        <v>103058400</v>
      </c>
    </row>
    <row r="29" spans="1:16" ht="15.75" thickBot="1">
      <c r="A29" s="591"/>
      <c r="B29" s="592"/>
      <c r="C29" s="592"/>
      <c r="D29" s="593"/>
      <c r="E29" s="594"/>
      <c r="F29" s="595"/>
      <c r="G29" s="596"/>
      <c r="H29" s="597"/>
      <c r="N29" s="994">
        <v>26482</v>
      </c>
      <c r="P29" s="1003">
        <v>1303531616.6700001</v>
      </c>
    </row>
    <row r="30" spans="1:16" ht="15.75" thickBot="1">
      <c r="A30" s="586"/>
      <c r="B30" s="598"/>
      <c r="C30" s="598"/>
      <c r="D30" s="588" t="s">
        <v>553</v>
      </c>
      <c r="E30" s="589">
        <f>+E19-E28</f>
        <v>-13635173787.57</v>
      </c>
      <c r="F30" s="589">
        <f>+F19-F28</f>
        <v>-10066435024.23</v>
      </c>
      <c r="G30" s="589">
        <f>+G19-G28</f>
        <v>-3568738763.3400002</v>
      </c>
      <c r="H30" s="599">
        <f>+H19-H28</f>
        <v>-0.3781993083128467</v>
      </c>
      <c r="N30" s="994">
        <v>1248007606</v>
      </c>
      <c r="O30" s="540"/>
      <c r="P30" s="1003">
        <v>58200000</v>
      </c>
    </row>
    <row r="31" spans="1:16" ht="15.75" thickBot="1">
      <c r="A31" s="541"/>
      <c r="B31" s="592"/>
      <c r="C31" s="592"/>
      <c r="D31" s="592"/>
      <c r="E31" s="600"/>
      <c r="F31" s="600"/>
      <c r="G31" s="600"/>
      <c r="H31" s="600"/>
      <c r="N31" s="747">
        <f>SUM(N23:N30)</f>
        <v>3183756525</v>
      </c>
      <c r="P31" s="1003">
        <v>3000000</v>
      </c>
    </row>
    <row r="32" spans="1:16" ht="15.75" thickBot="1">
      <c r="A32" s="541"/>
      <c r="B32" s="592"/>
      <c r="C32" s="592"/>
      <c r="D32" s="592"/>
      <c r="F32" s="1052" t="s">
        <v>724</v>
      </c>
      <c r="G32" s="1052"/>
      <c r="H32" s="1052"/>
      <c r="P32" s="1003">
        <v>280174630</v>
      </c>
    </row>
    <row r="33" spans="1:16" ht="15.75" thickBot="1">
      <c r="A33" s="541"/>
      <c r="B33" s="592"/>
      <c r="C33" s="592"/>
      <c r="D33" s="541"/>
      <c r="E33" s="298"/>
      <c r="F33" s="1048" t="s">
        <v>648</v>
      </c>
      <c r="G33" s="1048"/>
      <c r="H33" s="1048"/>
      <c r="I33" s="541"/>
      <c r="K33" s="1000">
        <v>316979636</v>
      </c>
      <c r="M33" s="540">
        <f>K33-M24</f>
        <v>316971136</v>
      </c>
      <c r="P33" s="1003">
        <v>20340000</v>
      </c>
    </row>
    <row r="34" spans="1:16" ht="15.75" thickBot="1">
      <c r="A34" s="541"/>
      <c r="B34" s="592"/>
      <c r="C34" s="592"/>
      <c r="D34" s="541"/>
      <c r="E34" s="298"/>
      <c r="F34" s="1048" t="s">
        <v>525</v>
      </c>
      <c r="G34" s="1048"/>
      <c r="H34" s="1048"/>
      <c r="I34" s="541"/>
      <c r="P34" s="1003">
        <v>16320000</v>
      </c>
    </row>
    <row r="35" spans="1:16" ht="15.75" thickBot="1">
      <c r="A35" s="541"/>
      <c r="B35" s="601"/>
      <c r="C35" s="601"/>
      <c r="D35" s="601"/>
      <c r="E35" s="298"/>
      <c r="F35" s="1048" t="s">
        <v>526</v>
      </c>
      <c r="G35" s="1048"/>
      <c r="H35" s="1048"/>
      <c r="I35" s="541"/>
      <c r="N35" s="1005">
        <v>942709321.29999995</v>
      </c>
      <c r="P35" s="1003">
        <v>38500000</v>
      </c>
    </row>
    <row r="36" spans="1:16" ht="15.75" thickBot="1">
      <c r="A36" s="541"/>
      <c r="B36" s="592"/>
      <c r="C36" s="592"/>
      <c r="D36" s="541"/>
      <c r="E36" s="299"/>
      <c r="F36" s="299"/>
      <c r="G36" s="299"/>
      <c r="I36" s="541"/>
      <c r="N36" s="1006">
        <v>348754480.25999999</v>
      </c>
      <c r="P36" s="1003">
        <v>2078892637</v>
      </c>
    </row>
    <row r="37" spans="1:16" ht="15.75" thickBot="1">
      <c r="A37" s="541"/>
      <c r="B37" s="541"/>
      <c r="C37" s="541"/>
      <c r="D37" s="541"/>
      <c r="E37" s="301"/>
      <c r="F37" s="301"/>
      <c r="G37" s="301"/>
      <c r="I37" s="541"/>
      <c r="N37" s="1007" t="s">
        <v>218</v>
      </c>
      <c r="P37" s="1003">
        <v>111101570</v>
      </c>
    </row>
    <row r="38" spans="1:16" ht="16.5" thickBot="1">
      <c r="A38" s="541"/>
      <c r="B38" s="541"/>
      <c r="C38" s="541"/>
      <c r="D38" s="541"/>
      <c r="E38" s="301"/>
      <c r="F38" s="1064" t="s">
        <v>650</v>
      </c>
      <c r="G38" s="1064"/>
      <c r="H38" s="1064"/>
      <c r="I38" s="340"/>
      <c r="N38" s="1006">
        <v>13600000</v>
      </c>
      <c r="P38" s="1003">
        <v>123650000</v>
      </c>
    </row>
    <row r="39" spans="1:16" ht="16.5" thickBot="1">
      <c r="A39" s="541"/>
      <c r="B39" s="541"/>
      <c r="C39" s="541"/>
      <c r="D39" s="541"/>
      <c r="E39" s="297"/>
      <c r="F39" s="1050" t="s">
        <v>811</v>
      </c>
      <c r="G39" s="1050"/>
      <c r="H39" s="1050"/>
      <c r="I39" s="341"/>
      <c r="N39" s="1004">
        <f>SUM(N35:N38)</f>
        <v>1305063801.5599999</v>
      </c>
      <c r="P39" s="1003">
        <v>596428723</v>
      </c>
    </row>
    <row r="40" spans="1:16" ht="15.75" thickBot="1">
      <c r="A40" s="541"/>
      <c r="B40" s="541"/>
      <c r="C40" s="541"/>
      <c r="D40" s="541"/>
      <c r="E40" s="600"/>
      <c r="F40" s="600"/>
      <c r="G40" s="600"/>
      <c r="H40" s="600"/>
      <c r="I40" s="541"/>
      <c r="P40" s="1003">
        <v>118656800</v>
      </c>
    </row>
    <row r="41" spans="1:16" ht="15.75" thickBot="1">
      <c r="A41" s="541"/>
      <c r="B41" s="541"/>
      <c r="C41" s="541"/>
      <c r="D41" s="541"/>
      <c r="E41" s="299"/>
      <c r="F41" s="299"/>
      <c r="G41" s="299"/>
      <c r="H41" s="299"/>
      <c r="I41" s="541"/>
      <c r="P41" s="1002" t="s">
        <v>218</v>
      </c>
    </row>
    <row r="42" spans="1:16" ht="15.75" thickBot="1">
      <c r="A42" s="541"/>
      <c r="B42" s="541"/>
      <c r="C42" s="541"/>
      <c r="D42" s="541"/>
      <c r="E42" s="299"/>
      <c r="F42" s="299"/>
      <c r="G42" s="299"/>
      <c r="H42" s="299"/>
      <c r="I42" s="541"/>
      <c r="P42" s="1002" t="s">
        <v>218</v>
      </c>
    </row>
    <row r="43" spans="1:16">
      <c r="A43" s="541"/>
      <c r="B43" s="541"/>
      <c r="C43" s="541"/>
      <c r="D43" s="541"/>
      <c r="E43" s="299"/>
      <c r="F43" s="299"/>
      <c r="G43" s="299"/>
      <c r="H43" s="299"/>
      <c r="I43" s="541"/>
      <c r="P43" s="1004">
        <f>SUM(P23:P42)</f>
        <v>5577614697.6700001</v>
      </c>
    </row>
    <row r="44" spans="1:16">
      <c r="A44" s="541"/>
      <c r="B44" s="541"/>
      <c r="C44" s="541"/>
      <c r="D44" s="541"/>
      <c r="E44" s="299"/>
      <c r="F44" s="299"/>
      <c r="G44" s="299"/>
      <c r="H44" s="299"/>
      <c r="I44" s="541"/>
    </row>
    <row r="45" spans="1:16" ht="15.75" thickBot="1">
      <c r="A45" s="541"/>
      <c r="B45" s="541"/>
      <c r="C45" s="541"/>
      <c r="D45" s="541"/>
      <c r="E45" s="299"/>
      <c r="F45" s="299"/>
      <c r="G45" s="299"/>
      <c r="H45" s="299"/>
      <c r="I45" s="541"/>
      <c r="N45" s="1008">
        <v>8766278881</v>
      </c>
      <c r="O45" s="1009">
        <v>89.38</v>
      </c>
      <c r="P45" s="1008">
        <v>4404315632</v>
      </c>
    </row>
    <row r="46" spans="1:16">
      <c r="A46" s="541"/>
      <c r="B46" s="541"/>
      <c r="C46" s="541"/>
      <c r="D46" s="541"/>
      <c r="E46" s="299"/>
      <c r="F46" s="299"/>
      <c r="G46" s="299"/>
      <c r="H46" s="299"/>
      <c r="I46" s="541"/>
      <c r="P46" s="747">
        <f>N45-P45</f>
        <v>4361963249</v>
      </c>
    </row>
    <row r="47" spans="1:16">
      <c r="A47" s="541"/>
      <c r="B47" s="541"/>
      <c r="C47" s="541"/>
      <c r="D47" s="541"/>
      <c r="E47" s="299"/>
      <c r="F47" s="299"/>
      <c r="G47" s="299"/>
      <c r="H47" s="299"/>
      <c r="I47" s="541"/>
    </row>
    <row r="48" spans="1:16">
      <c r="E48" s="299"/>
      <c r="F48" s="299"/>
      <c r="G48" s="299"/>
      <c r="H48" s="299"/>
    </row>
  </sheetData>
  <mergeCells count="22">
    <mergeCell ref="P24:P25"/>
    <mergeCell ref="F39:H39"/>
    <mergeCell ref="F32:H32"/>
    <mergeCell ref="F33:H33"/>
    <mergeCell ref="F34:H34"/>
    <mergeCell ref="F35:H35"/>
    <mergeCell ref="F38:H38"/>
    <mergeCell ref="B22:D22"/>
    <mergeCell ref="A1:H1"/>
    <mergeCell ref="A3:H3"/>
    <mergeCell ref="A4:H4"/>
    <mergeCell ref="A5:H5"/>
    <mergeCell ref="A6:H6"/>
    <mergeCell ref="H8:H9"/>
    <mergeCell ref="B11:D11"/>
    <mergeCell ref="C12:D12"/>
    <mergeCell ref="B21:D21"/>
    <mergeCell ref="A8:A9"/>
    <mergeCell ref="B8:D9"/>
    <mergeCell ref="E8:E9"/>
    <mergeCell ref="F8:F9"/>
    <mergeCell ref="G8:G9"/>
  </mergeCells>
  <pageMargins left="0.75" right="0.51181102362204722" top="0.39370078740157483" bottom="0.42" header="0.31496062992125984" footer="0.31496062992125984"/>
  <pageSetup paperSize="9" scale="90" orientation="landscape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14"/>
  <sheetViews>
    <sheetView workbookViewId="0">
      <selection sqref="A1:XFD1048576"/>
    </sheetView>
  </sheetViews>
  <sheetFormatPr defaultRowHeight="15"/>
  <cols>
    <col min="1" max="1" width="11.42578125" style="450" bestFit="1" customWidth="1"/>
    <col min="2" max="2" width="30.85546875" style="450" customWidth="1"/>
    <col min="3" max="3" width="35.85546875" style="458" customWidth="1"/>
    <col min="4" max="4" width="18.7109375" style="450" bestFit="1" customWidth="1"/>
    <col min="5" max="5" width="22.28515625" style="450" customWidth="1"/>
    <col min="6" max="6" width="35.28515625" style="450" customWidth="1"/>
    <col min="7" max="16384" width="9.140625" style="450"/>
  </cols>
  <sheetData>
    <row r="2" spans="1:6" ht="34.5" customHeight="1">
      <c r="A2" s="962" t="s">
        <v>700</v>
      </c>
      <c r="B2" s="962" t="s">
        <v>711</v>
      </c>
      <c r="C2" s="963" t="s">
        <v>713</v>
      </c>
      <c r="D2" s="962" t="s">
        <v>714</v>
      </c>
      <c r="E2" s="962" t="s">
        <v>715</v>
      </c>
      <c r="F2" s="962" t="s">
        <v>716</v>
      </c>
    </row>
    <row r="3" spans="1:6">
      <c r="A3" s="964" t="s">
        <v>701</v>
      </c>
      <c r="B3" s="965" t="s">
        <v>702</v>
      </c>
      <c r="C3" s="966">
        <v>2837179000</v>
      </c>
      <c r="D3" s="967">
        <v>0</v>
      </c>
      <c r="E3" s="968">
        <f>+C3-D3</f>
        <v>2837179000</v>
      </c>
      <c r="F3" s="969">
        <v>0</v>
      </c>
    </row>
    <row r="4" spans="1:6">
      <c r="A4" s="965"/>
      <c r="B4" s="965"/>
      <c r="C4" s="966"/>
      <c r="D4" s="967"/>
      <c r="E4" s="970">
        <f t="shared" ref="E4:E12" si="0">+C4-D4</f>
        <v>0</v>
      </c>
      <c r="F4" s="969">
        <v>0</v>
      </c>
    </row>
    <row r="5" spans="1:6">
      <c r="A5" s="964" t="s">
        <v>703</v>
      </c>
      <c r="B5" s="965" t="s">
        <v>217</v>
      </c>
      <c r="C5" s="966">
        <f>+C6+C7+C8+C9</f>
        <v>7625515764</v>
      </c>
      <c r="D5" s="971">
        <f>+D6+D7+D8+D9</f>
        <v>4820530821.3999996</v>
      </c>
      <c r="E5" s="968">
        <f t="shared" si="0"/>
        <v>2804984942.6000004</v>
      </c>
      <c r="F5" s="971">
        <f>+F6+F7+F8+F9</f>
        <v>942709321.29999995</v>
      </c>
    </row>
    <row r="6" spans="1:6">
      <c r="A6" s="969"/>
      <c r="B6" s="969" t="s">
        <v>705</v>
      </c>
      <c r="C6" s="972">
        <v>4903581000</v>
      </c>
      <c r="D6" s="967">
        <v>2965645250</v>
      </c>
      <c r="E6" s="970">
        <f t="shared" si="0"/>
        <v>1937935750</v>
      </c>
      <c r="F6" s="967">
        <v>520796375</v>
      </c>
    </row>
    <row r="7" spans="1:6">
      <c r="A7" s="969"/>
      <c r="B7" s="969" t="s">
        <v>706</v>
      </c>
      <c r="C7" s="972">
        <v>18000000</v>
      </c>
      <c r="D7" s="967">
        <v>18000000</v>
      </c>
      <c r="E7" s="970">
        <f t="shared" si="0"/>
        <v>0</v>
      </c>
      <c r="F7" s="967">
        <v>3600000</v>
      </c>
    </row>
    <row r="8" spans="1:6">
      <c r="A8" s="969"/>
      <c r="B8" s="969" t="s">
        <v>707</v>
      </c>
      <c r="C8" s="972">
        <v>2628912264</v>
      </c>
      <c r="D8" s="967">
        <v>1766926171.4000001</v>
      </c>
      <c r="E8" s="970">
        <f t="shared" si="0"/>
        <v>861986092.5999999</v>
      </c>
      <c r="F8" s="967">
        <v>416352446.30000001</v>
      </c>
    </row>
    <row r="9" spans="1:6">
      <c r="A9" s="969"/>
      <c r="B9" s="969" t="s">
        <v>708</v>
      </c>
      <c r="C9" s="972">
        <v>75022500</v>
      </c>
      <c r="D9" s="967">
        <v>69959400</v>
      </c>
      <c r="E9" s="970">
        <f t="shared" si="0"/>
        <v>5063100</v>
      </c>
      <c r="F9" s="967">
        <v>1960500</v>
      </c>
    </row>
    <row r="10" spans="1:6">
      <c r="A10" s="964" t="s">
        <v>704</v>
      </c>
      <c r="B10" s="965" t="s">
        <v>69</v>
      </c>
      <c r="C10" s="966">
        <v>14636568684</v>
      </c>
      <c r="D10" s="971">
        <v>3237784403.0100002</v>
      </c>
      <c r="E10" s="968">
        <f t="shared" si="0"/>
        <v>11398784280.99</v>
      </c>
      <c r="F10" s="971">
        <v>348754480.25999999</v>
      </c>
    </row>
    <row r="11" spans="1:6">
      <c r="A11" s="969"/>
      <c r="B11" s="969"/>
      <c r="C11" s="972"/>
      <c r="D11" s="967"/>
      <c r="E11" s="970">
        <f t="shared" si="0"/>
        <v>0</v>
      </c>
      <c r="F11" s="967"/>
    </row>
    <row r="12" spans="1:6">
      <c r="A12" s="964" t="s">
        <v>709</v>
      </c>
      <c r="B12" s="965" t="s">
        <v>710</v>
      </c>
      <c r="C12" s="966">
        <v>34186090</v>
      </c>
      <c r="D12" s="971">
        <v>0</v>
      </c>
      <c r="E12" s="968">
        <f t="shared" si="0"/>
        <v>34186090</v>
      </c>
      <c r="F12" s="971">
        <v>0</v>
      </c>
    </row>
    <row r="13" spans="1:6">
      <c r="A13" s="969"/>
      <c r="B13" s="969"/>
      <c r="C13" s="972"/>
      <c r="D13" s="973"/>
      <c r="E13" s="969"/>
      <c r="F13" s="969"/>
    </row>
    <row r="14" spans="1:6" ht="21" customHeight="1">
      <c r="A14" s="969"/>
      <c r="B14" s="974" t="s">
        <v>712</v>
      </c>
      <c r="C14" s="975">
        <f>+C12+C10+C5+C3</f>
        <v>25133449538</v>
      </c>
      <c r="D14" s="975">
        <f t="shared" ref="D14" si="1">+D12+D10+D5+D3</f>
        <v>8058315224.4099998</v>
      </c>
      <c r="E14" s="975">
        <f>+E12+E10+E5+E3</f>
        <v>17075134313.59</v>
      </c>
      <c r="F14" s="976">
        <f>+F10+F5</f>
        <v>1291463801.5599999</v>
      </c>
    </row>
  </sheetData>
  <pageMargins left="0.70866141732283472" right="0.70866141732283472" top="0.74803149606299213" bottom="0.74803149606299213" header="0.31496062992125984" footer="0.31496062992125984"/>
  <pageSetup paperSize="258" scale="90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6"/>
  <sheetViews>
    <sheetView topLeftCell="A7" workbookViewId="0">
      <selection activeCell="I27" sqref="I27"/>
    </sheetView>
  </sheetViews>
  <sheetFormatPr defaultRowHeight="15"/>
  <cols>
    <col min="1" max="1" width="10.7109375" bestFit="1" customWidth="1"/>
    <col min="3" max="3" width="47.85546875" bestFit="1" customWidth="1"/>
    <col min="4" max="4" width="10.28515625" bestFit="1" customWidth="1"/>
    <col min="5" max="6" width="16.85546875" bestFit="1" customWidth="1"/>
    <col min="7" max="7" width="14.5703125" bestFit="1" customWidth="1"/>
    <col min="9" max="9" width="12.5703125" bestFit="1" customWidth="1"/>
  </cols>
  <sheetData>
    <row r="1" spans="1:9">
      <c r="A1" s="1231" t="s">
        <v>850</v>
      </c>
      <c r="B1" s="1231"/>
      <c r="C1" s="1232"/>
      <c r="D1" s="5"/>
      <c r="E1" s="865"/>
      <c r="F1" s="865"/>
    </row>
    <row r="2" spans="1:9">
      <c r="A2" s="426">
        <v>43281</v>
      </c>
      <c r="B2" s="5" t="s">
        <v>381</v>
      </c>
      <c r="C2" s="5"/>
      <c r="D2" s="5" t="s">
        <v>687</v>
      </c>
      <c r="E2" s="865">
        <v>216900554</v>
      </c>
      <c r="F2" s="865"/>
      <c r="H2" t="s">
        <v>977</v>
      </c>
      <c r="I2" s="441">
        <v>223862124</v>
      </c>
    </row>
    <row r="3" spans="1:9">
      <c r="A3" s="5"/>
      <c r="B3" s="5"/>
      <c r="C3" s="5" t="s">
        <v>851</v>
      </c>
      <c r="D3" s="5" t="s">
        <v>852</v>
      </c>
      <c r="E3" s="865"/>
      <c r="F3" s="865">
        <f>+E2</f>
        <v>216900554</v>
      </c>
      <c r="H3" t="s">
        <v>978</v>
      </c>
      <c r="I3" s="175">
        <f>I2-E5</f>
        <v>216900554</v>
      </c>
    </row>
    <row r="5" spans="1:9" ht="16.5" thickBot="1">
      <c r="A5" s="995" t="s">
        <v>975</v>
      </c>
      <c r="B5" s="1236" t="s">
        <v>381</v>
      </c>
      <c r="C5" s="1236"/>
      <c r="D5" s="996" t="s">
        <v>976</v>
      </c>
      <c r="E5" s="997">
        <v>6961570</v>
      </c>
      <c r="F5" s="997"/>
    </row>
    <row r="6" spans="1:9" ht="32.25" thickBot="1">
      <c r="A6" s="998"/>
      <c r="B6" s="998"/>
      <c r="C6" s="999" t="s">
        <v>348</v>
      </c>
      <c r="D6" s="999"/>
      <c r="E6" s="997"/>
      <c r="F6" s="997">
        <f>+E5</f>
        <v>6961570</v>
      </c>
      <c r="I6" s="1012" t="s">
        <v>979</v>
      </c>
    </row>
    <row r="7" spans="1:9" ht="15.75" thickBot="1">
      <c r="I7" s="1013">
        <v>170617061</v>
      </c>
    </row>
    <row r="8" spans="1:9" ht="15.75" thickBot="1">
      <c r="I8" s="1013">
        <v>316688212</v>
      </c>
    </row>
    <row r="9" spans="1:9" ht="15.75" thickBot="1">
      <c r="A9" s="425"/>
      <c r="B9" s="1208" t="s">
        <v>381</v>
      </c>
      <c r="C9" s="1209"/>
      <c r="D9" s="5"/>
      <c r="E9" s="460"/>
      <c r="F9" s="749"/>
      <c r="I9" s="1013">
        <v>72118643</v>
      </c>
    </row>
    <row r="10" spans="1:9" ht="15.75" thickBot="1">
      <c r="A10" s="425"/>
      <c r="B10" s="185" t="s">
        <v>887</v>
      </c>
      <c r="C10" s="5"/>
      <c r="D10" s="5"/>
      <c r="E10" s="460"/>
      <c r="F10" s="749"/>
      <c r="I10" s="1013">
        <v>147496656</v>
      </c>
    </row>
    <row r="11" spans="1:9" ht="15.75" thickBot="1">
      <c r="A11" s="915" t="s">
        <v>883</v>
      </c>
      <c r="B11" s="439" t="s">
        <v>684</v>
      </c>
      <c r="C11" s="5"/>
      <c r="D11" s="5" t="s">
        <v>686</v>
      </c>
      <c r="E11" s="333">
        <v>230194750</v>
      </c>
      <c r="F11" s="749"/>
      <c r="I11" s="1013">
        <v>93595500</v>
      </c>
    </row>
    <row r="12" spans="1:9" ht="15.75" thickBot="1">
      <c r="A12" s="425"/>
      <c r="B12" s="425"/>
      <c r="C12" s="5" t="s">
        <v>685</v>
      </c>
      <c r="D12" s="5" t="s">
        <v>687</v>
      </c>
      <c r="E12" s="333"/>
      <c r="F12" s="749">
        <f>E11</f>
        <v>230194750</v>
      </c>
      <c r="I12" s="1013">
        <v>158535200</v>
      </c>
    </row>
    <row r="13" spans="1:9" ht="15.75" thickBot="1">
      <c r="A13" s="425"/>
      <c r="B13" s="425"/>
      <c r="C13" s="5"/>
      <c r="D13" s="5"/>
      <c r="E13" s="333"/>
      <c r="F13" s="749"/>
      <c r="I13" s="1013">
        <v>58200000</v>
      </c>
    </row>
    <row r="14" spans="1:9" ht="15.75" thickBot="1">
      <c r="A14" s="425"/>
      <c r="B14" s="185" t="s">
        <v>888</v>
      </c>
      <c r="C14" s="5"/>
      <c r="D14" s="5"/>
      <c r="E14" s="333"/>
      <c r="F14" s="749"/>
      <c r="I14" s="1013">
        <v>3000000</v>
      </c>
    </row>
    <row r="15" spans="1:9" ht="15.75" thickBot="1">
      <c r="A15" s="915" t="s">
        <v>883</v>
      </c>
      <c r="B15" s="439" t="s">
        <v>684</v>
      </c>
      <c r="C15" s="5"/>
      <c r="D15" s="5" t="s">
        <v>686</v>
      </c>
      <c r="E15" s="333">
        <v>230194750</v>
      </c>
      <c r="F15" s="749"/>
      <c r="I15" s="1013">
        <v>280174630</v>
      </c>
    </row>
    <row r="16" spans="1:9" ht="15.75" thickBot="1">
      <c r="A16" s="425"/>
      <c r="B16" s="425"/>
      <c r="C16" s="5" t="s">
        <v>685</v>
      </c>
      <c r="D16" s="5" t="s">
        <v>687</v>
      </c>
      <c r="E16" s="333"/>
      <c r="F16" s="749">
        <f>E15</f>
        <v>230194750</v>
      </c>
      <c r="I16" s="1013">
        <v>20340000</v>
      </c>
    </row>
    <row r="17" spans="1:9" ht="16.5" thickBot="1">
      <c r="A17" s="435"/>
      <c r="B17" s="435"/>
      <c r="C17" s="429"/>
      <c r="D17" s="429"/>
      <c r="E17" s="465">
        <f>+SUM(E10:E16)</f>
        <v>460389500</v>
      </c>
      <c r="F17" s="751">
        <f>+SUM(F10:F16)</f>
        <v>460389500</v>
      </c>
      <c r="I17" s="1013">
        <v>16320000</v>
      </c>
    </row>
    <row r="18" spans="1:9" ht="16.5" thickTop="1" thickBot="1">
      <c r="I18" s="1013">
        <v>38500000</v>
      </c>
    </row>
    <row r="19" spans="1:9" ht="15.75" thickBot="1">
      <c r="I19" s="1013">
        <v>2078892637</v>
      </c>
    </row>
    <row r="20" spans="1:9" ht="15.75" thickBot="1">
      <c r="I20" s="1014">
        <v>111101570</v>
      </c>
    </row>
    <row r="21" spans="1:9" ht="15.75" thickBot="1">
      <c r="I21" s="1015">
        <v>123650000</v>
      </c>
    </row>
    <row r="22" spans="1:9" ht="15.75" thickBot="1">
      <c r="I22" s="1013">
        <v>596428723</v>
      </c>
    </row>
    <row r="23" spans="1:9" ht="15.75" thickBot="1">
      <c r="I23" s="1016" t="s">
        <v>218</v>
      </c>
    </row>
    <row r="24" spans="1:9" ht="15.75" thickBot="1">
      <c r="I24" s="1013">
        <v>118656800</v>
      </c>
    </row>
    <row r="26" spans="1:9">
      <c r="I26" s="187">
        <f>SUM(I7:I25)</f>
        <v>4404315632</v>
      </c>
    </row>
  </sheetData>
  <mergeCells count="3">
    <mergeCell ref="A1:C1"/>
    <mergeCell ref="B9:C9"/>
    <mergeCell ref="B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136"/>
  <sheetViews>
    <sheetView topLeftCell="A55" workbookViewId="0">
      <selection activeCell="C74" sqref="C74"/>
    </sheetView>
  </sheetViews>
  <sheetFormatPr defaultRowHeight="15"/>
  <cols>
    <col min="1" max="1" width="9.140625" style="245"/>
    <col min="2" max="2" width="5.42578125" style="245" customWidth="1"/>
    <col min="3" max="3" width="50.5703125" style="245" customWidth="1"/>
    <col min="4" max="4" width="22.28515625" style="245" customWidth="1"/>
    <col min="5" max="5" width="22.42578125" style="245" customWidth="1"/>
    <col min="6" max="6" width="9.140625" style="245"/>
    <col min="7" max="7" width="24.7109375" style="245" bestFit="1" customWidth="1"/>
    <col min="8" max="8" width="17.7109375" style="245" bestFit="1" customWidth="1"/>
    <col min="9" max="9" width="15.28515625" style="245" bestFit="1" customWidth="1"/>
    <col min="10" max="10" width="16.85546875" style="245" bestFit="1" customWidth="1"/>
    <col min="11" max="16384" width="9.140625" style="245"/>
  </cols>
  <sheetData>
    <row r="1" spans="1:8" ht="40.5" customHeight="1">
      <c r="A1" s="1066" t="s">
        <v>720</v>
      </c>
      <c r="B1" s="1066"/>
      <c r="C1" s="1066"/>
      <c r="D1" s="1066"/>
      <c r="E1" s="1066"/>
      <c r="F1" s="606"/>
      <c r="G1" s="606"/>
      <c r="H1" s="606"/>
    </row>
    <row r="2" spans="1:8" ht="11.25" customHeight="1"/>
    <row r="3" spans="1:8" ht="15.75">
      <c r="A3" s="1067" t="s">
        <v>165</v>
      </c>
      <c r="B3" s="1067"/>
      <c r="C3" s="1067"/>
      <c r="D3" s="1067"/>
      <c r="E3" s="1067"/>
    </row>
    <row r="4" spans="1:8" ht="15.75">
      <c r="A4" s="1067" t="s">
        <v>648</v>
      </c>
      <c r="B4" s="1067"/>
      <c r="C4" s="1067"/>
      <c r="D4" s="1067"/>
      <c r="E4" s="1067"/>
    </row>
    <row r="5" spans="1:8" ht="15.75">
      <c r="A5" s="1067" t="s">
        <v>554</v>
      </c>
      <c r="B5" s="1067"/>
      <c r="C5" s="1067"/>
      <c r="D5" s="1067"/>
      <c r="E5" s="1067"/>
    </row>
    <row r="6" spans="1:8" ht="15.75">
      <c r="A6" s="1067" t="s">
        <v>944</v>
      </c>
      <c r="B6" s="1067"/>
      <c r="C6" s="1067"/>
      <c r="D6" s="1067"/>
      <c r="E6" s="1067"/>
    </row>
    <row r="7" spans="1:8" ht="15.75" thickBot="1">
      <c r="A7" s="607"/>
      <c r="B7" s="607"/>
      <c r="C7" s="607"/>
      <c r="D7" s="607"/>
      <c r="E7" s="607"/>
    </row>
    <row r="8" spans="1:8" ht="32.25" thickBot="1">
      <c r="A8" s="738" t="s">
        <v>508</v>
      </c>
      <c r="B8" s="739"/>
      <c r="C8" s="740" t="s">
        <v>298</v>
      </c>
      <c r="D8" s="741">
        <v>2018</v>
      </c>
      <c r="E8" s="742">
        <v>2017</v>
      </c>
    </row>
    <row r="9" spans="1:8" ht="15.75">
      <c r="A9" s="608"/>
      <c r="B9" s="609"/>
      <c r="C9" s="609"/>
      <c r="D9" s="610"/>
      <c r="E9" s="611"/>
    </row>
    <row r="10" spans="1:8" ht="15.75">
      <c r="A10" s="612">
        <v>1</v>
      </c>
      <c r="B10" s="1065" t="s">
        <v>555</v>
      </c>
      <c r="C10" s="1065"/>
      <c r="D10" s="613">
        <f>+D11+D36+D30</f>
        <v>2892812145</v>
      </c>
      <c r="E10" s="613">
        <v>2846445800</v>
      </c>
    </row>
    <row r="11" spans="1:8" ht="15.75">
      <c r="A11" s="614" t="s">
        <v>556</v>
      </c>
      <c r="B11" s="1065" t="s">
        <v>557</v>
      </c>
      <c r="C11" s="1065"/>
      <c r="D11" s="615">
        <f>+D21+D24</f>
        <v>55633145</v>
      </c>
      <c r="E11" s="615">
        <v>9266800</v>
      </c>
    </row>
    <row r="12" spans="1:8" ht="15.75">
      <c r="A12" s="616" t="s">
        <v>558</v>
      </c>
      <c r="B12" s="617" t="s">
        <v>559</v>
      </c>
      <c r="C12" s="617"/>
      <c r="D12" s="615"/>
      <c r="E12" s="618"/>
    </row>
    <row r="13" spans="1:8" ht="15.75">
      <c r="A13" s="616" t="s">
        <v>560</v>
      </c>
      <c r="B13" s="619" t="s">
        <v>218</v>
      </c>
      <c r="C13" s="620" t="s">
        <v>561</v>
      </c>
      <c r="D13" s="621"/>
      <c r="E13" s="618"/>
    </row>
    <row r="14" spans="1:8" ht="15.75">
      <c r="A14" s="616" t="s">
        <v>562</v>
      </c>
      <c r="B14" s="619" t="s">
        <v>218</v>
      </c>
      <c r="C14" s="620" t="s">
        <v>563</v>
      </c>
      <c r="D14" s="621">
        <v>0</v>
      </c>
      <c r="E14" s="622">
        <v>0</v>
      </c>
    </row>
    <row r="15" spans="1:8" ht="15.75">
      <c r="A15" s="616" t="s">
        <v>564</v>
      </c>
      <c r="B15" s="619" t="s">
        <v>218</v>
      </c>
      <c r="C15" s="620" t="s">
        <v>565</v>
      </c>
      <c r="D15" s="621"/>
      <c r="E15" s="618"/>
    </row>
    <row r="16" spans="1:8" ht="15.75">
      <c r="A16" s="616" t="s">
        <v>566</v>
      </c>
      <c r="B16" s="1068" t="s">
        <v>567</v>
      </c>
      <c r="C16" s="1065"/>
      <c r="D16" s="615"/>
      <c r="E16" s="618"/>
    </row>
    <row r="17" spans="1:8" ht="15.75">
      <c r="A17" s="616" t="s">
        <v>568</v>
      </c>
      <c r="B17" s="623" t="s">
        <v>218</v>
      </c>
      <c r="C17" s="624" t="s">
        <v>569</v>
      </c>
      <c r="D17" s="625"/>
      <c r="E17" s="626"/>
    </row>
    <row r="18" spans="1:8" ht="15.75">
      <c r="A18" s="616" t="s">
        <v>570</v>
      </c>
      <c r="B18" s="623" t="s">
        <v>218</v>
      </c>
      <c r="C18" s="624" t="s">
        <v>571</v>
      </c>
      <c r="D18" s="625"/>
      <c r="E18" s="626"/>
    </row>
    <row r="19" spans="1:8" ht="15.75">
      <c r="A19" s="616" t="s">
        <v>572</v>
      </c>
      <c r="B19" s="1068" t="s">
        <v>573</v>
      </c>
      <c r="C19" s="1065"/>
      <c r="D19" s="627"/>
      <c r="E19" s="626"/>
    </row>
    <row r="20" spans="1:8" ht="15.75">
      <c r="A20" s="616" t="s">
        <v>574</v>
      </c>
      <c r="B20" s="623" t="s">
        <v>218</v>
      </c>
      <c r="C20" s="624" t="s">
        <v>575</v>
      </c>
      <c r="D20" s="625"/>
      <c r="E20" s="626"/>
    </row>
    <row r="21" spans="1:8" ht="15.75">
      <c r="A21" s="616" t="s">
        <v>576</v>
      </c>
      <c r="B21" s="1068" t="s">
        <v>577</v>
      </c>
      <c r="C21" s="1065"/>
      <c r="D21" s="627">
        <f>+D22+D23</f>
        <v>0</v>
      </c>
      <c r="E21" s="627">
        <v>0</v>
      </c>
      <c r="G21" s="540">
        <f>3/12*40000000</f>
        <v>10000000</v>
      </c>
      <c r="H21" s="245" t="s">
        <v>578</v>
      </c>
    </row>
    <row r="22" spans="1:8" ht="15.75">
      <c r="A22" s="616"/>
      <c r="B22" s="623" t="s">
        <v>218</v>
      </c>
      <c r="C22" s="624" t="s">
        <v>292</v>
      </c>
      <c r="D22" s="625">
        <v>0</v>
      </c>
      <c r="E22" s="628">
        <v>0</v>
      </c>
      <c r="G22" s="540"/>
    </row>
    <row r="23" spans="1:8" ht="15.75">
      <c r="A23" s="616"/>
      <c r="B23" s="623" t="s">
        <v>218</v>
      </c>
      <c r="C23" s="624" t="s">
        <v>475</v>
      </c>
      <c r="D23" s="625">
        <v>0</v>
      </c>
      <c r="E23" s="628">
        <v>0</v>
      </c>
      <c r="G23" s="540"/>
    </row>
    <row r="24" spans="1:8" ht="15.75">
      <c r="A24" s="616" t="s">
        <v>579</v>
      </c>
      <c r="B24" s="1068" t="s">
        <v>580</v>
      </c>
      <c r="C24" s="1065"/>
      <c r="D24" s="501">
        <f>+D25+D26</f>
        <v>55633145</v>
      </c>
      <c r="E24" s="629">
        <v>9266800</v>
      </c>
    </row>
    <row r="25" spans="1:8" ht="15.75">
      <c r="A25" s="616"/>
      <c r="B25" s="623" t="s">
        <v>218</v>
      </c>
      <c r="C25" s="624" t="s">
        <v>581</v>
      </c>
      <c r="D25" s="659">
        <v>30560925</v>
      </c>
      <c r="E25" s="630">
        <v>9266800</v>
      </c>
    </row>
    <row r="26" spans="1:8" ht="15.75">
      <c r="A26" s="616"/>
      <c r="B26" s="623" t="s">
        <v>218</v>
      </c>
      <c r="C26" s="624" t="s">
        <v>582</v>
      </c>
      <c r="D26" s="659">
        <v>25072220</v>
      </c>
      <c r="E26" s="630">
        <v>0</v>
      </c>
    </row>
    <row r="27" spans="1:8" ht="15.75">
      <c r="A27" s="616"/>
      <c r="B27" s="617"/>
      <c r="C27" s="617"/>
      <c r="D27" s="673"/>
      <c r="E27" s="630"/>
    </row>
    <row r="28" spans="1:8" ht="15.75">
      <c r="A28" s="616"/>
      <c r="B28" s="620"/>
      <c r="C28" s="631" t="s">
        <v>583</v>
      </c>
      <c r="D28" s="632">
        <f>+D24+D21+D14</f>
        <v>55633145</v>
      </c>
      <c r="E28" s="632">
        <v>9266800</v>
      </c>
    </row>
    <row r="29" spans="1:8" ht="15.75">
      <c r="A29" s="616"/>
      <c r="B29" s="620"/>
      <c r="C29" s="620"/>
      <c r="D29" s="633"/>
      <c r="E29" s="634"/>
    </row>
    <row r="30" spans="1:8" ht="15.75">
      <c r="A30" s="614" t="s">
        <v>584</v>
      </c>
      <c r="B30" s="1065" t="s">
        <v>585</v>
      </c>
      <c r="C30" s="1065"/>
      <c r="D30" s="613">
        <f>+D298</f>
        <v>0</v>
      </c>
      <c r="E30" s="613">
        <v>0</v>
      </c>
    </row>
    <row r="31" spans="1:8" ht="15.75">
      <c r="A31" s="616"/>
      <c r="B31" s="1069" t="s">
        <v>586</v>
      </c>
      <c r="C31" s="1069"/>
      <c r="D31" s="635"/>
      <c r="E31" s="634"/>
    </row>
    <row r="32" spans="1:8" ht="15.75">
      <c r="A32" s="616"/>
      <c r="B32" s="619" t="s">
        <v>218</v>
      </c>
      <c r="C32" s="620" t="s">
        <v>587</v>
      </c>
      <c r="D32" s="636">
        <v>0</v>
      </c>
      <c r="E32" s="636">
        <v>0</v>
      </c>
    </row>
    <row r="33" spans="1:10" ht="15.75">
      <c r="A33" s="616"/>
      <c r="B33" s="620"/>
      <c r="C33" s="631" t="s">
        <v>588</v>
      </c>
      <c r="D33" s="637"/>
      <c r="E33" s="638"/>
    </row>
    <row r="34" spans="1:10" ht="15.75">
      <c r="A34" s="616"/>
      <c r="B34" s="620"/>
      <c r="C34" s="620"/>
      <c r="D34" s="633"/>
      <c r="E34" s="634"/>
    </row>
    <row r="35" spans="1:10" ht="15.75">
      <c r="A35" s="614" t="s">
        <v>589</v>
      </c>
      <c r="B35" s="1065" t="s">
        <v>590</v>
      </c>
      <c r="C35" s="1065"/>
      <c r="D35" s="615"/>
      <c r="E35" s="618"/>
    </row>
    <row r="36" spans="1:10" ht="15.75">
      <c r="A36" s="616" t="s">
        <v>591</v>
      </c>
      <c r="B36" s="619" t="s">
        <v>218</v>
      </c>
      <c r="C36" s="620" t="s">
        <v>592</v>
      </c>
      <c r="D36" s="621">
        <f>E36</f>
        <v>2837179000</v>
      </c>
      <c r="E36" s="622">
        <v>2837179000</v>
      </c>
    </row>
    <row r="37" spans="1:10" ht="15.75">
      <c r="A37" s="616" t="s">
        <v>593</v>
      </c>
      <c r="B37" s="619" t="s">
        <v>218</v>
      </c>
      <c r="C37" s="620" t="s">
        <v>594</v>
      </c>
      <c r="D37" s="621">
        <v>8658150989.9899998</v>
      </c>
      <c r="E37" s="622">
        <v>7625515764</v>
      </c>
    </row>
    <row r="38" spans="1:10" ht="15.75">
      <c r="A38" s="616" t="s">
        <v>595</v>
      </c>
      <c r="B38" s="619" t="s">
        <v>218</v>
      </c>
      <c r="C38" s="620" t="s">
        <v>596</v>
      </c>
      <c r="D38" s="621">
        <v>20509506999</v>
      </c>
      <c r="E38" s="622">
        <v>14636568684</v>
      </c>
    </row>
    <row r="39" spans="1:10" ht="15.75">
      <c r="A39" s="616" t="s">
        <v>597</v>
      </c>
      <c r="B39" s="619" t="s">
        <v>218</v>
      </c>
      <c r="C39" s="620" t="s">
        <v>598</v>
      </c>
      <c r="D39" s="621">
        <v>0</v>
      </c>
      <c r="E39" s="618">
        <v>0</v>
      </c>
      <c r="F39" s="607"/>
    </row>
    <row r="40" spans="1:10" ht="15.75">
      <c r="A40" s="616" t="s">
        <v>599</v>
      </c>
      <c r="B40" s="619" t="s">
        <v>218</v>
      </c>
      <c r="C40" s="620" t="s">
        <v>114</v>
      </c>
      <c r="D40" s="621">
        <v>550471800</v>
      </c>
      <c r="E40" s="622">
        <v>34186090</v>
      </c>
      <c r="F40" s="607"/>
      <c r="G40" s="585"/>
    </row>
    <row r="41" spans="1:10" ht="15.75">
      <c r="A41" s="616" t="s">
        <v>600</v>
      </c>
      <c r="B41" s="619" t="s">
        <v>218</v>
      </c>
      <c r="C41" s="620" t="s">
        <v>601</v>
      </c>
      <c r="D41" s="621">
        <v>0</v>
      </c>
      <c r="E41" s="618">
        <v>0</v>
      </c>
      <c r="F41" s="607"/>
      <c r="G41" s="518"/>
      <c r="H41" s="518"/>
      <c r="J41" s="540"/>
    </row>
    <row r="42" spans="1:10" ht="15.75">
      <c r="A42" s="616" t="s">
        <v>602</v>
      </c>
      <c r="B42" s="619" t="s">
        <v>218</v>
      </c>
      <c r="C42" s="620" t="s">
        <v>603</v>
      </c>
      <c r="D42" s="639">
        <v>-10396632782.27</v>
      </c>
      <c r="E42" s="628">
        <v>-8058315224.4099998</v>
      </c>
      <c r="F42" s="607"/>
      <c r="G42" s="518"/>
      <c r="H42" s="540"/>
      <c r="J42" s="540"/>
    </row>
    <row r="43" spans="1:10" ht="15.75">
      <c r="A43" s="616"/>
      <c r="B43" s="620"/>
      <c r="C43" s="631" t="s">
        <v>604</v>
      </c>
      <c r="D43" s="632">
        <f>SUM(D36:D42)</f>
        <v>22158676006.719997</v>
      </c>
      <c r="E43" s="640">
        <v>17075134313.59</v>
      </c>
      <c r="F43" s="607"/>
      <c r="G43" s="518"/>
      <c r="H43" s="540"/>
      <c r="I43" s="585"/>
      <c r="J43" s="518"/>
    </row>
    <row r="44" spans="1:10" ht="15.75">
      <c r="A44" s="616"/>
      <c r="B44" s="641"/>
      <c r="C44" s="642"/>
      <c r="D44" s="643"/>
      <c r="E44" s="644"/>
      <c r="F44" s="607"/>
      <c r="H44" s="518"/>
      <c r="I44" s="518"/>
    </row>
    <row r="45" spans="1:10" ht="15.75">
      <c r="A45" s="645" t="s">
        <v>605</v>
      </c>
      <c r="B45" s="646" t="s">
        <v>297</v>
      </c>
      <c r="C45" s="647"/>
      <c r="D45" s="648"/>
      <c r="E45" s="649"/>
      <c r="F45" s="607"/>
    </row>
    <row r="46" spans="1:10" ht="15.75">
      <c r="A46" s="616" t="s">
        <v>606</v>
      </c>
      <c r="B46" s="641" t="s">
        <v>115</v>
      </c>
      <c r="C46" s="647"/>
      <c r="D46" s="481">
        <v>102100000</v>
      </c>
      <c r="E46" s="628">
        <v>102100000</v>
      </c>
      <c r="F46" s="607"/>
    </row>
    <row r="47" spans="1:10" ht="15.75">
      <c r="A47" s="616" t="s">
        <v>607</v>
      </c>
      <c r="B47" s="641" t="s">
        <v>608</v>
      </c>
      <c r="C47" s="647"/>
      <c r="D47" s="650">
        <v>-94100000</v>
      </c>
      <c r="E47" s="650">
        <v>-80500000</v>
      </c>
      <c r="F47" s="607"/>
    </row>
    <row r="48" spans="1:10" ht="15.75">
      <c r="A48" s="651"/>
      <c r="B48" s="941"/>
      <c r="C48" s="647"/>
      <c r="D48" s="650"/>
      <c r="E48" s="940"/>
      <c r="F48" s="607"/>
    </row>
    <row r="49" spans="1:6" ht="15.75">
      <c r="A49" s="651"/>
      <c r="B49" s="941" t="s">
        <v>945</v>
      </c>
      <c r="C49" s="647"/>
      <c r="D49" s="650">
        <f>+D50+D51+D52+D53</f>
        <v>58850600</v>
      </c>
      <c r="E49" s="940"/>
      <c r="F49" s="607"/>
    </row>
    <row r="50" spans="1:6" ht="15.75">
      <c r="A50" s="651"/>
      <c r="B50" s="943" t="s">
        <v>218</v>
      </c>
      <c r="C50" s="942" t="s">
        <v>116</v>
      </c>
      <c r="D50" s="650">
        <v>309570475</v>
      </c>
      <c r="E50" s="940"/>
      <c r="F50" s="607"/>
    </row>
    <row r="51" spans="1:6" ht="15.75">
      <c r="A51" s="651"/>
      <c r="B51" s="943" t="s">
        <v>218</v>
      </c>
      <c r="C51" s="942" t="s">
        <v>946</v>
      </c>
      <c r="D51" s="650">
        <v>-250719875</v>
      </c>
      <c r="E51" s="940"/>
      <c r="F51" s="607"/>
    </row>
    <row r="52" spans="1:6" ht="15.75">
      <c r="A52" s="651"/>
      <c r="B52" s="943" t="s">
        <v>218</v>
      </c>
      <c r="C52" s="942" t="s">
        <v>117</v>
      </c>
      <c r="D52" s="650">
        <v>401160000</v>
      </c>
      <c r="E52" s="940"/>
      <c r="F52" s="607"/>
    </row>
    <row r="53" spans="1:6" ht="15.75">
      <c r="A53" s="651"/>
      <c r="B53" s="943" t="s">
        <v>218</v>
      </c>
      <c r="C53" s="942" t="s">
        <v>947</v>
      </c>
      <c r="D53" s="650">
        <v>-401160000</v>
      </c>
      <c r="E53" s="940"/>
      <c r="F53" s="607"/>
    </row>
    <row r="54" spans="1:6" ht="15.75">
      <c r="A54" s="651"/>
      <c r="B54" s="652"/>
      <c r="C54" s="653" t="s">
        <v>609</v>
      </c>
      <c r="D54" s="501">
        <f>+D46+D47+D49</f>
        <v>66850600</v>
      </c>
      <c r="E54" s="654">
        <v>21600000</v>
      </c>
      <c r="F54" s="607"/>
    </row>
    <row r="55" spans="1:6" ht="16.5" thickBot="1">
      <c r="A55" s="616"/>
      <c r="B55" s="641"/>
      <c r="C55" s="642"/>
      <c r="D55" s="643"/>
      <c r="E55" s="655"/>
      <c r="F55" s="607"/>
    </row>
    <row r="56" spans="1:6" ht="16.5" thickBot="1">
      <c r="A56" s="616"/>
      <c r="B56" s="1070" t="s">
        <v>610</v>
      </c>
      <c r="C56" s="1071"/>
      <c r="D56" s="496">
        <f>D54+D43+D28</f>
        <v>22281159751.719997</v>
      </c>
      <c r="E56" s="496">
        <v>17106001113.59</v>
      </c>
      <c r="F56" s="656"/>
    </row>
    <row r="57" spans="1:6" ht="15.75">
      <c r="A57" s="616"/>
      <c r="B57" s="657"/>
      <c r="C57" s="657"/>
      <c r="D57" s="633"/>
      <c r="E57" s="634"/>
      <c r="F57" s="607"/>
    </row>
    <row r="58" spans="1:6" ht="15.75">
      <c r="A58" s="614">
        <v>2</v>
      </c>
      <c r="B58" s="1065" t="s">
        <v>611</v>
      </c>
      <c r="C58" s="1065"/>
      <c r="D58" s="615"/>
      <c r="E58" s="618"/>
      <c r="F58" s="607"/>
    </row>
    <row r="59" spans="1:6" ht="15.75">
      <c r="A59" s="614" t="s">
        <v>612</v>
      </c>
      <c r="B59" s="1065" t="s">
        <v>613</v>
      </c>
      <c r="C59" s="1065"/>
      <c r="D59" s="501">
        <f>+D67+D60</f>
        <v>443763599</v>
      </c>
      <c r="E59" s="501">
        <f>+E67+E60</f>
        <v>230580498</v>
      </c>
      <c r="F59" s="607"/>
    </row>
    <row r="60" spans="1:6" ht="15.75">
      <c r="A60" s="616" t="s">
        <v>614</v>
      </c>
      <c r="B60" s="1068" t="s">
        <v>615</v>
      </c>
      <c r="C60" s="1065"/>
      <c r="D60" s="615">
        <f>+D61+D62+D63+D64</f>
        <v>0</v>
      </c>
      <c r="E60" s="618">
        <v>0</v>
      </c>
    </row>
    <row r="61" spans="1:6" ht="15.75">
      <c r="A61" s="616"/>
      <c r="B61" s="658" t="s">
        <v>218</v>
      </c>
      <c r="C61" s="624" t="s">
        <v>383</v>
      </c>
      <c r="D61" s="659">
        <v>0</v>
      </c>
      <c r="E61" s="618">
        <v>0</v>
      </c>
    </row>
    <row r="62" spans="1:6" ht="15.75">
      <c r="A62" s="616"/>
      <c r="B62" s="658" t="s">
        <v>218</v>
      </c>
      <c r="C62" s="624" t="s">
        <v>616</v>
      </c>
      <c r="D62" s="659">
        <v>0</v>
      </c>
      <c r="E62" s="618">
        <v>0</v>
      </c>
    </row>
    <row r="63" spans="1:6" ht="15.75">
      <c r="A63" s="616"/>
      <c r="B63" s="658" t="s">
        <v>218</v>
      </c>
      <c r="C63" s="624" t="s">
        <v>384</v>
      </c>
      <c r="D63" s="659">
        <v>0</v>
      </c>
      <c r="E63" s="618">
        <v>0</v>
      </c>
    </row>
    <row r="64" spans="1:6" ht="15.75">
      <c r="A64" s="616"/>
      <c r="B64" s="658" t="s">
        <v>218</v>
      </c>
      <c r="C64" s="624" t="s">
        <v>289</v>
      </c>
      <c r="D64" s="659">
        <v>0</v>
      </c>
      <c r="E64" s="618">
        <v>0</v>
      </c>
    </row>
    <row r="65" spans="1:5" ht="15.75">
      <c r="A65" s="616"/>
      <c r="B65" s="658"/>
      <c r="C65" s="624"/>
      <c r="D65" s="659"/>
      <c r="E65" s="618"/>
    </row>
    <row r="66" spans="1:5" ht="15.75">
      <c r="A66" s="616" t="s">
        <v>617</v>
      </c>
      <c r="B66" s="1072" t="s">
        <v>618</v>
      </c>
      <c r="C66" s="1069"/>
      <c r="D66" s="659"/>
      <c r="E66" s="618"/>
    </row>
    <row r="67" spans="1:5" ht="15.75">
      <c r="A67" s="616" t="s">
        <v>619</v>
      </c>
      <c r="B67" s="1072" t="s">
        <v>620</v>
      </c>
      <c r="C67" s="1069"/>
      <c r="D67" s="615">
        <f>+D68+D69+D70</f>
        <v>443763599</v>
      </c>
      <c r="E67" s="615">
        <f>+E68+E69+E70</f>
        <v>230580498</v>
      </c>
    </row>
    <row r="68" spans="1:5" ht="15.75">
      <c r="A68" s="616"/>
      <c r="B68" s="658" t="s">
        <v>218</v>
      </c>
      <c r="C68" s="624" t="s">
        <v>381</v>
      </c>
      <c r="D68" s="659">
        <v>426527866</v>
      </c>
      <c r="E68" s="659">
        <v>216900554</v>
      </c>
    </row>
    <row r="69" spans="1:5" ht="15.75">
      <c r="A69" s="616"/>
      <c r="B69" s="658" t="s">
        <v>218</v>
      </c>
      <c r="C69" s="624" t="s">
        <v>621</v>
      </c>
      <c r="D69" s="659">
        <v>17235733</v>
      </c>
      <c r="E69" s="659">
        <v>13679944</v>
      </c>
    </row>
    <row r="70" spans="1:5" ht="15.75">
      <c r="A70" s="616"/>
      <c r="B70" s="658" t="s">
        <v>218</v>
      </c>
      <c r="C70" s="624" t="s">
        <v>622</v>
      </c>
      <c r="D70" s="659">
        <v>0</v>
      </c>
      <c r="E70" s="618">
        <v>0</v>
      </c>
    </row>
    <row r="71" spans="1:5" ht="15.75">
      <c r="A71" s="616" t="s">
        <v>623</v>
      </c>
      <c r="B71" s="660" t="s">
        <v>218</v>
      </c>
      <c r="C71" s="620" t="s">
        <v>624</v>
      </c>
      <c r="D71" s="639">
        <v>0</v>
      </c>
      <c r="E71" s="661">
        <v>0</v>
      </c>
    </row>
    <row r="72" spans="1:5" ht="15.75">
      <c r="A72" s="616"/>
      <c r="B72" s="620"/>
      <c r="C72" s="631" t="s">
        <v>625</v>
      </c>
      <c r="D72" s="632">
        <f>+D67</f>
        <v>443763599</v>
      </c>
      <c r="E72" s="632">
        <f>+E67</f>
        <v>230580498</v>
      </c>
    </row>
    <row r="73" spans="1:5" ht="15.75">
      <c r="A73" s="616"/>
      <c r="B73" s="620"/>
      <c r="C73" s="620"/>
      <c r="D73" s="636"/>
      <c r="E73" s="662"/>
    </row>
    <row r="74" spans="1:5" ht="15.75">
      <c r="A74" s="616"/>
      <c r="B74" s="620"/>
      <c r="C74" s="631" t="s">
        <v>626</v>
      </c>
      <c r="D74" s="632">
        <f>D72</f>
        <v>443763599</v>
      </c>
      <c r="E74" s="632">
        <f>E72</f>
        <v>230580498</v>
      </c>
    </row>
    <row r="75" spans="1:5" ht="15.75">
      <c r="A75" s="616"/>
      <c r="B75" s="620"/>
      <c r="C75" s="620"/>
      <c r="D75" s="633"/>
      <c r="E75" s="634"/>
    </row>
    <row r="76" spans="1:5" ht="15.75">
      <c r="A76" s="663">
        <v>3</v>
      </c>
      <c r="B76" s="1065" t="s">
        <v>627</v>
      </c>
      <c r="C76" s="1065"/>
      <c r="D76" s="615"/>
      <c r="E76" s="618"/>
    </row>
    <row r="77" spans="1:5" ht="15.75">
      <c r="A77" s="663" t="s">
        <v>628</v>
      </c>
      <c r="B77" s="1065" t="s">
        <v>627</v>
      </c>
      <c r="C77" s="1065"/>
      <c r="D77" s="615"/>
      <c r="E77" s="618"/>
    </row>
    <row r="78" spans="1:5" ht="15.75">
      <c r="A78" s="663" t="s">
        <v>629</v>
      </c>
      <c r="B78" s="1065" t="s">
        <v>630</v>
      </c>
      <c r="C78" s="1065"/>
      <c r="D78" s="481">
        <f>+D79+D80</f>
        <v>9351625544.7200012</v>
      </c>
      <c r="E78" s="481">
        <v>8881981565.5900002</v>
      </c>
    </row>
    <row r="79" spans="1:5" ht="15.75">
      <c r="A79" s="663" t="s">
        <v>631</v>
      </c>
      <c r="B79" s="1069" t="s">
        <v>630</v>
      </c>
      <c r="C79" s="1069"/>
      <c r="D79" s="659">
        <v>22986799332.290001</v>
      </c>
      <c r="E79" s="659">
        <v>18948416589.82</v>
      </c>
    </row>
    <row r="80" spans="1:5" ht="15.75">
      <c r="A80" s="663" t="s">
        <v>632</v>
      </c>
      <c r="B80" s="1072" t="s">
        <v>633</v>
      </c>
      <c r="C80" s="1069"/>
      <c r="D80" s="659">
        <v>-13635173787.57</v>
      </c>
      <c r="E80" s="659">
        <v>-10066435024.23</v>
      </c>
    </row>
    <row r="81" spans="1:8" ht="15.75">
      <c r="A81" s="663"/>
      <c r="B81" s="624" t="s">
        <v>634</v>
      </c>
      <c r="C81" s="624"/>
      <c r="D81" s="659">
        <v>12485770608</v>
      </c>
      <c r="E81" s="659">
        <v>7993439050</v>
      </c>
    </row>
    <row r="82" spans="1:8" ht="15.75">
      <c r="A82" s="663"/>
      <c r="B82" s="624" t="s">
        <v>635</v>
      </c>
      <c r="C82" s="624"/>
      <c r="D82" s="659">
        <f>-D81</f>
        <v>-12485770608</v>
      </c>
      <c r="E82" s="659">
        <v>-7993439050</v>
      </c>
    </row>
    <row r="83" spans="1:8" ht="15.75">
      <c r="A83" s="616" t="s">
        <v>636</v>
      </c>
      <c r="B83" s="1065" t="s">
        <v>637</v>
      </c>
      <c r="C83" s="1065"/>
      <c r="D83" s="615"/>
      <c r="E83" s="615"/>
    </row>
    <row r="84" spans="1:8" ht="15.75">
      <c r="A84" s="616"/>
      <c r="B84" s="1069" t="s">
        <v>638</v>
      </c>
      <c r="C84" s="1069"/>
      <c r="D84" s="659">
        <v>12485770608</v>
      </c>
      <c r="E84" s="659">
        <v>7993439050</v>
      </c>
    </row>
    <row r="85" spans="1:8" ht="15.75">
      <c r="A85" s="616"/>
      <c r="B85" s="619"/>
      <c r="C85" s="620"/>
      <c r="D85" s="639"/>
      <c r="E85" s="639"/>
    </row>
    <row r="86" spans="1:8" ht="15.75">
      <c r="A86" s="616"/>
      <c r="B86" s="620"/>
      <c r="C86" s="631" t="s">
        <v>639</v>
      </c>
      <c r="D86" s="632">
        <f>SUM(D79:D84)</f>
        <v>21837396152.720001</v>
      </c>
      <c r="E86" s="632">
        <f>SUM(E79:E84)</f>
        <v>16875420615.59</v>
      </c>
    </row>
    <row r="87" spans="1:8" ht="16.5" thickBot="1">
      <c r="A87" s="664"/>
      <c r="B87" s="641"/>
      <c r="C87" s="641"/>
      <c r="D87" s="636"/>
      <c r="E87" s="662"/>
    </row>
    <row r="88" spans="1:8" ht="16.5" thickBot="1">
      <c r="A88" s="665"/>
      <c r="B88" s="1070" t="s">
        <v>640</v>
      </c>
      <c r="C88" s="1071"/>
      <c r="D88" s="666">
        <f>D86+D74</f>
        <v>22281159751.720001</v>
      </c>
      <c r="E88" s="666">
        <f>E86+E74</f>
        <v>17106001113.59</v>
      </c>
      <c r="G88" s="518">
        <f>+D88-D56</f>
        <v>0</v>
      </c>
      <c r="H88" s="518">
        <f>+E88-E56</f>
        <v>0</v>
      </c>
    </row>
    <row r="89" spans="1:8" ht="15.75">
      <c r="A89" s="667"/>
      <c r="B89" s="667"/>
      <c r="C89" s="667"/>
      <c r="D89" s="667"/>
      <c r="E89" s="668"/>
    </row>
    <row r="90" spans="1:8" ht="15.75">
      <c r="A90" s="669"/>
      <c r="B90" s="669"/>
      <c r="C90" s="669"/>
      <c r="D90" s="1073" t="s">
        <v>724</v>
      </c>
      <c r="E90" s="1073"/>
    </row>
    <row r="91" spans="1:8" ht="15.75">
      <c r="A91" s="669"/>
      <c r="B91" s="669"/>
      <c r="C91" s="669"/>
      <c r="D91" s="1073" t="s">
        <v>648</v>
      </c>
      <c r="E91" s="1073"/>
    </row>
    <row r="92" spans="1:8" ht="15.75">
      <c r="A92" s="669"/>
      <c r="B92" s="669"/>
      <c r="C92" s="669"/>
      <c r="D92" s="1073" t="s">
        <v>525</v>
      </c>
      <c r="E92" s="1073"/>
    </row>
    <row r="93" spans="1:8" ht="15.75">
      <c r="A93" s="670"/>
      <c r="B93" s="670"/>
      <c r="C93" s="670"/>
      <c r="D93" s="1073" t="s">
        <v>526</v>
      </c>
      <c r="E93" s="1073"/>
    </row>
    <row r="94" spans="1:8" ht="15.75">
      <c r="A94" s="607"/>
      <c r="B94" s="669"/>
      <c r="C94" s="607"/>
      <c r="D94" s="607"/>
      <c r="E94" s="671"/>
    </row>
    <row r="95" spans="1:8" ht="15.75">
      <c r="A95" s="607"/>
      <c r="B95" s="669"/>
      <c r="C95" s="607"/>
      <c r="D95" s="607"/>
      <c r="E95" s="671"/>
    </row>
    <row r="96" spans="1:8" ht="15.75">
      <c r="A96" s="607"/>
      <c r="B96" s="669"/>
      <c r="C96" s="607"/>
      <c r="D96" s="1049" t="s">
        <v>650</v>
      </c>
      <c r="E96" s="1049"/>
      <c r="F96" s="340"/>
    </row>
    <row r="97" spans="1:6" ht="15.75">
      <c r="A97" s="607"/>
      <c r="B97" s="669"/>
      <c r="C97" s="607"/>
      <c r="D97" s="1050" t="s">
        <v>811</v>
      </c>
      <c r="E97" s="1050"/>
      <c r="F97" s="341"/>
    </row>
    <row r="98" spans="1:6" ht="15.75">
      <c r="A98" s="607"/>
      <c r="B98" s="669"/>
      <c r="C98" s="607"/>
      <c r="D98" s="607"/>
      <c r="E98" s="672"/>
    </row>
    <row r="99" spans="1:6" ht="15.75">
      <c r="A99" s="607"/>
      <c r="B99" s="669"/>
      <c r="C99" s="607"/>
      <c r="D99" s="607"/>
      <c r="E99" s="672"/>
    </row>
    <row r="100" spans="1:6" ht="15.75">
      <c r="A100" s="607"/>
      <c r="B100" s="669"/>
      <c r="C100" s="607"/>
      <c r="D100" s="607"/>
      <c r="E100" s="672"/>
    </row>
    <row r="101" spans="1:6" ht="15.75">
      <c r="A101" s="607"/>
      <c r="B101" s="669"/>
      <c r="C101" s="607"/>
      <c r="D101" s="607"/>
      <c r="E101" s="672"/>
    </row>
    <row r="102" spans="1:6" ht="15.75">
      <c r="A102" s="607"/>
      <c r="B102" s="669"/>
      <c r="C102" s="607"/>
      <c r="D102" s="607"/>
      <c r="E102" s="607"/>
    </row>
    <row r="103" spans="1:6" ht="15.75">
      <c r="A103" s="607"/>
      <c r="B103" s="669"/>
      <c r="C103" s="607"/>
      <c r="D103" s="607"/>
      <c r="E103" s="607"/>
    </row>
    <row r="104" spans="1:6" ht="15.75">
      <c r="A104" s="607"/>
      <c r="B104" s="669"/>
      <c r="C104" s="607"/>
      <c r="D104" s="607"/>
      <c r="E104" s="607"/>
    </row>
    <row r="105" spans="1:6" ht="15.75">
      <c r="A105" s="607"/>
      <c r="B105" s="669"/>
      <c r="C105" s="607"/>
      <c r="D105" s="607"/>
      <c r="E105" s="607"/>
    </row>
    <row r="106" spans="1:6" ht="15.75">
      <c r="A106" s="607"/>
      <c r="B106" s="669"/>
      <c r="C106" s="607"/>
      <c r="D106" s="607"/>
      <c r="E106" s="607"/>
    </row>
    <row r="107" spans="1:6" ht="15.75">
      <c r="A107" s="607"/>
      <c r="B107" s="669"/>
      <c r="C107" s="607"/>
      <c r="D107" s="607"/>
      <c r="E107" s="607"/>
    </row>
    <row r="108" spans="1:6" ht="15.75">
      <c r="A108" s="607"/>
      <c r="B108" s="669"/>
      <c r="C108" s="607"/>
      <c r="D108" s="607"/>
      <c r="E108" s="607"/>
    </row>
    <row r="109" spans="1:6" ht="15.75">
      <c r="A109" s="607"/>
      <c r="B109" s="669"/>
      <c r="C109" s="607"/>
      <c r="D109" s="607"/>
      <c r="E109" s="607"/>
    </row>
    <row r="110" spans="1:6" ht="15.75">
      <c r="A110" s="607"/>
      <c r="B110" s="669"/>
      <c r="C110" s="607"/>
      <c r="D110" s="607"/>
      <c r="E110" s="607"/>
    </row>
    <row r="111" spans="1:6" ht="15.75">
      <c r="A111" s="607"/>
      <c r="B111" s="669"/>
      <c r="C111" s="607"/>
      <c r="D111" s="607"/>
      <c r="E111" s="607"/>
    </row>
    <row r="112" spans="1:6" ht="15.75">
      <c r="A112" s="607"/>
      <c r="B112" s="669"/>
      <c r="C112" s="607"/>
      <c r="D112" s="607"/>
      <c r="E112" s="607"/>
    </row>
    <row r="113" spans="1:5" ht="15.75">
      <c r="A113" s="607"/>
      <c r="B113" s="669"/>
      <c r="C113" s="607"/>
      <c r="D113" s="607"/>
      <c r="E113" s="607"/>
    </row>
    <row r="114" spans="1:5" ht="15.75">
      <c r="B114" s="669"/>
    </row>
    <row r="115" spans="1:5" ht="15.75">
      <c r="B115" s="669"/>
    </row>
    <row r="116" spans="1:5" ht="15.75">
      <c r="B116" s="669"/>
    </row>
    <row r="117" spans="1:5" ht="15.75">
      <c r="B117" s="669"/>
    </row>
    <row r="118" spans="1:5" ht="15.75">
      <c r="B118" s="669"/>
    </row>
    <row r="119" spans="1:5" ht="15.75">
      <c r="B119" s="669"/>
    </row>
    <row r="120" spans="1:5" ht="15.75">
      <c r="B120" s="669"/>
    </row>
    <row r="121" spans="1:5" ht="15.75">
      <c r="B121" s="669"/>
    </row>
    <row r="122" spans="1:5" ht="15.75">
      <c r="B122" s="669"/>
    </row>
    <row r="123" spans="1:5" ht="15.75">
      <c r="B123" s="669"/>
    </row>
    <row r="124" spans="1:5" ht="15.75">
      <c r="B124" s="669"/>
    </row>
    <row r="125" spans="1:5" ht="15.75">
      <c r="B125" s="669"/>
    </row>
    <row r="126" spans="1:5" ht="15.75">
      <c r="B126" s="669"/>
    </row>
    <row r="127" spans="1:5" ht="15.75">
      <c r="B127" s="669"/>
    </row>
    <row r="128" spans="1:5" ht="15.75">
      <c r="B128" s="669"/>
    </row>
    <row r="129" spans="2:2" ht="15.75">
      <c r="B129" s="669"/>
    </row>
    <row r="130" spans="2:2" ht="15.75">
      <c r="B130" s="669"/>
    </row>
    <row r="131" spans="2:2" ht="15.75">
      <c r="B131" s="669"/>
    </row>
    <row r="132" spans="2:2" ht="15.75">
      <c r="B132" s="669"/>
    </row>
    <row r="133" spans="2:2" ht="15.75">
      <c r="B133" s="669"/>
    </row>
    <row r="134" spans="2:2" ht="15.75">
      <c r="B134" s="669"/>
    </row>
    <row r="135" spans="2:2" ht="15.75">
      <c r="B135" s="669"/>
    </row>
    <row r="136" spans="2:2" ht="15.75">
      <c r="B136" s="669"/>
    </row>
  </sheetData>
  <mergeCells count="34">
    <mergeCell ref="D92:E92"/>
    <mergeCell ref="D93:E93"/>
    <mergeCell ref="D96:E96"/>
    <mergeCell ref="D97:E97"/>
    <mergeCell ref="B80:C80"/>
    <mergeCell ref="B83:C83"/>
    <mergeCell ref="B84:C84"/>
    <mergeCell ref="B88:C88"/>
    <mergeCell ref="D90:E90"/>
    <mergeCell ref="D91:E91"/>
    <mergeCell ref="B79:C79"/>
    <mergeCell ref="B31:C31"/>
    <mergeCell ref="B35:C35"/>
    <mergeCell ref="B56:C56"/>
    <mergeCell ref="B58:C58"/>
    <mergeCell ref="B59:C59"/>
    <mergeCell ref="B60:C60"/>
    <mergeCell ref="B66:C66"/>
    <mergeCell ref="B67:C67"/>
    <mergeCell ref="B76:C76"/>
    <mergeCell ref="B77:C77"/>
    <mergeCell ref="B78:C78"/>
    <mergeCell ref="B30:C30"/>
    <mergeCell ref="A1:E1"/>
    <mergeCell ref="A3:E3"/>
    <mergeCell ref="A4:E4"/>
    <mergeCell ref="A5:E5"/>
    <mergeCell ref="A6:E6"/>
    <mergeCell ref="B10:C10"/>
    <mergeCell ref="B11:C11"/>
    <mergeCell ref="B16:C16"/>
    <mergeCell ref="B19:C19"/>
    <mergeCell ref="B21:C21"/>
    <mergeCell ref="B24:C24"/>
  </mergeCells>
  <pageMargins left="0.57999999999999996" right="0.11811023622047245" top="0.74803149606299213" bottom="0.74803149606299213" header="0.31496062992125984" footer="0.31496062992125984"/>
  <pageSetup paperSize="9" scale="8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J29"/>
  <sheetViews>
    <sheetView tabSelected="1" topLeftCell="A7" workbookViewId="0">
      <selection activeCell="E32" sqref="E32"/>
    </sheetView>
  </sheetViews>
  <sheetFormatPr defaultRowHeight="15"/>
  <cols>
    <col min="1" max="1" width="5.85546875" style="245" customWidth="1"/>
    <col min="2" max="2" width="9.140625" style="245"/>
    <col min="3" max="3" width="44.5703125" style="245" customWidth="1"/>
    <col min="4" max="4" width="23.28515625" style="245" customWidth="1"/>
    <col min="5" max="5" width="22.7109375" style="245" customWidth="1"/>
    <col min="6" max="8" width="9.140625" style="245"/>
    <col min="9" max="9" width="18" style="245" bestFit="1" customWidth="1"/>
    <col min="10" max="10" width="14" style="245" bestFit="1" customWidth="1"/>
    <col min="11" max="16384" width="9.140625" style="245"/>
  </cols>
  <sheetData>
    <row r="1" spans="1:10" ht="36.75" customHeight="1">
      <c r="A1" s="1075" t="s">
        <v>720</v>
      </c>
      <c r="B1" s="1075"/>
      <c r="C1" s="1075"/>
      <c r="D1" s="1075"/>
      <c r="E1" s="1075"/>
      <c r="F1" s="606"/>
    </row>
    <row r="3" spans="1:10" ht="15.75">
      <c r="A3" s="1076" t="s">
        <v>165</v>
      </c>
      <c r="B3" s="1076"/>
      <c r="C3" s="1076"/>
      <c r="D3" s="1076"/>
      <c r="E3" s="1076"/>
    </row>
    <row r="4" spans="1:10" ht="15.75">
      <c r="A4" s="1076" t="s">
        <v>648</v>
      </c>
      <c r="B4" s="1076"/>
      <c r="C4" s="1076"/>
      <c r="D4" s="1076"/>
      <c r="E4" s="1076"/>
    </row>
    <row r="5" spans="1:10" ht="15.75">
      <c r="A5" s="1076" t="s">
        <v>641</v>
      </c>
      <c r="B5" s="1076"/>
      <c r="C5" s="1076"/>
      <c r="D5" s="1076"/>
      <c r="E5" s="1076"/>
    </row>
    <row r="6" spans="1:10" ht="15.75">
      <c r="A6" s="1076" t="s">
        <v>948</v>
      </c>
      <c r="B6" s="1076"/>
      <c r="C6" s="1076"/>
      <c r="D6" s="1076"/>
      <c r="E6" s="1076"/>
    </row>
    <row r="7" spans="1:10" ht="15.75" thickBot="1">
      <c r="A7" s="674"/>
      <c r="B7" s="674"/>
      <c r="C7" s="674"/>
      <c r="D7" s="674"/>
    </row>
    <row r="8" spans="1:10" s="694" customFormat="1" ht="22.5" customHeight="1" thickBot="1">
      <c r="A8" s="745" t="s">
        <v>83</v>
      </c>
      <c r="B8" s="1074" t="s">
        <v>298</v>
      </c>
      <c r="C8" s="1074"/>
      <c r="D8" s="745">
        <v>2018</v>
      </c>
      <c r="E8" s="923" t="s">
        <v>949</v>
      </c>
    </row>
    <row r="9" spans="1:10" ht="15.75">
      <c r="A9" s="675"/>
      <c r="B9" s="676"/>
      <c r="C9" s="677"/>
      <c r="D9" s="678"/>
      <c r="E9" s="678"/>
    </row>
    <row r="10" spans="1:10" ht="15.75">
      <c r="A10" s="679">
        <v>1</v>
      </c>
      <c r="B10" s="1077" t="s">
        <v>642</v>
      </c>
      <c r="C10" s="1078"/>
      <c r="D10" s="680">
        <f>+E18</f>
        <v>16875420615.59</v>
      </c>
      <c r="E10" s="680">
        <v>17461442770.82</v>
      </c>
      <c r="I10" s="1010">
        <v>16868450545.59</v>
      </c>
      <c r="J10" s="1011">
        <f>I10-D10</f>
        <v>-6970070</v>
      </c>
    </row>
    <row r="11" spans="1:10" ht="15.75">
      <c r="A11" s="679">
        <v>2</v>
      </c>
      <c r="B11" s="1077" t="s">
        <v>643</v>
      </c>
      <c r="C11" s="1078"/>
      <c r="D11" s="944">
        <v>0</v>
      </c>
      <c r="E11" s="680">
        <v>1486973819</v>
      </c>
    </row>
    <row r="12" spans="1:10" ht="15.75">
      <c r="A12" s="679"/>
      <c r="B12" s="681"/>
      <c r="C12" s="682"/>
      <c r="D12" s="683"/>
      <c r="E12" s="683"/>
    </row>
    <row r="13" spans="1:10" ht="15.75">
      <c r="A13" s="679"/>
      <c r="B13" s="684"/>
      <c r="C13" s="685" t="s">
        <v>644</v>
      </c>
      <c r="D13" s="686">
        <f>+SUM(D10:D12)</f>
        <v>16875420615.59</v>
      </c>
      <c r="E13" s="686">
        <v>18948416589.82</v>
      </c>
    </row>
    <row r="14" spans="1:10" ht="15.75">
      <c r="A14" s="679">
        <v>3</v>
      </c>
      <c r="B14" s="1077" t="s">
        <v>638</v>
      </c>
      <c r="C14" s="1078"/>
      <c r="D14" s="680">
        <f>+NERACA!D84</f>
        <v>12485770608</v>
      </c>
      <c r="E14" s="680">
        <v>7993439050</v>
      </c>
    </row>
    <row r="15" spans="1:10" ht="15.75">
      <c r="A15" s="679">
        <v>4</v>
      </c>
      <c r="B15" s="1077" t="s">
        <v>645</v>
      </c>
      <c r="C15" s="1078"/>
      <c r="D15" s="680">
        <f>+LO!E30</f>
        <v>-13635173787.57</v>
      </c>
      <c r="E15" s="680">
        <v>-10066435024.23</v>
      </c>
    </row>
    <row r="16" spans="1:10" ht="15.75">
      <c r="A16" s="679">
        <v>5</v>
      </c>
      <c r="B16" s="1079" t="s">
        <v>646</v>
      </c>
      <c r="C16" s="1080"/>
      <c r="D16" s="944">
        <v>6111378716.6999998</v>
      </c>
      <c r="E16" s="680">
        <v>0</v>
      </c>
    </row>
    <row r="17" spans="1:6" ht="15.75">
      <c r="A17" s="679"/>
      <c r="B17" s="684"/>
      <c r="C17" s="688"/>
      <c r="D17" s="687"/>
      <c r="E17" s="687"/>
    </row>
    <row r="18" spans="1:6" s="694" customFormat="1" ht="21.75" customHeight="1">
      <c r="A18" s="743">
        <v>6</v>
      </c>
      <c r="B18" s="1081" t="s">
        <v>647</v>
      </c>
      <c r="C18" s="1082"/>
      <c r="D18" s="744">
        <f>+D13+D14+D15+D16</f>
        <v>21837396152.720001</v>
      </c>
      <c r="E18" s="744">
        <f>+E13+E14+E15+E16</f>
        <v>16875420615.59</v>
      </c>
    </row>
    <row r="19" spans="1:6" ht="16.5" thickBot="1">
      <c r="A19" s="689"/>
      <c r="B19" s="690"/>
      <c r="C19" s="691"/>
      <c r="D19" s="692"/>
      <c r="E19" s="692"/>
    </row>
    <row r="21" spans="1:6">
      <c r="A21" s="674"/>
      <c r="B21" s="674"/>
      <c r="D21" s="1052" t="s">
        <v>724</v>
      </c>
      <c r="E21" s="1052"/>
      <c r="F21" s="297"/>
    </row>
    <row r="22" spans="1:6">
      <c r="A22" s="674"/>
      <c r="B22" s="674"/>
      <c r="D22" s="1048" t="s">
        <v>648</v>
      </c>
      <c r="E22" s="1048"/>
      <c r="F22" s="298"/>
    </row>
    <row r="23" spans="1:6">
      <c r="A23" s="674"/>
      <c r="B23" s="674"/>
      <c r="D23" s="1048" t="s">
        <v>525</v>
      </c>
      <c r="E23" s="1048"/>
      <c r="F23" s="298"/>
    </row>
    <row r="24" spans="1:6">
      <c r="A24" s="674"/>
      <c r="B24" s="674"/>
      <c r="D24" s="1048" t="s">
        <v>526</v>
      </c>
      <c r="E24" s="1048"/>
      <c r="F24" s="298"/>
    </row>
    <row r="25" spans="1:6" ht="15.75">
      <c r="A25" s="674"/>
      <c r="B25" s="674"/>
      <c r="D25" s="299"/>
      <c r="E25" s="299"/>
      <c r="F25" s="261"/>
    </row>
    <row r="26" spans="1:6" ht="15.75">
      <c r="A26" s="674"/>
      <c r="B26" s="674"/>
      <c r="D26" s="446"/>
      <c r="E26" s="446"/>
      <c r="F26" s="261"/>
    </row>
    <row r="27" spans="1:6" ht="15.75">
      <c r="A27" s="674"/>
      <c r="B27" s="674"/>
      <c r="D27" s="1049" t="s">
        <v>650</v>
      </c>
      <c r="E27" s="1049"/>
      <c r="F27" s="340"/>
    </row>
    <row r="28" spans="1:6" ht="15.75">
      <c r="A28" s="674"/>
      <c r="B28" s="674"/>
      <c r="D28" s="1050" t="s">
        <v>811</v>
      </c>
      <c r="E28" s="1050"/>
      <c r="F28" s="341"/>
    </row>
    <row r="29" spans="1:6" ht="15.75">
      <c r="A29" s="674"/>
      <c r="B29" s="674"/>
      <c r="C29" s="693"/>
      <c r="D29" s="693"/>
    </row>
  </sheetData>
  <mergeCells count="18">
    <mergeCell ref="D28:E28"/>
    <mergeCell ref="B10:C10"/>
    <mergeCell ref="B11:C11"/>
    <mergeCell ref="B14:C14"/>
    <mergeCell ref="B15:C15"/>
    <mergeCell ref="B16:C16"/>
    <mergeCell ref="B18:C18"/>
    <mergeCell ref="D21:E21"/>
    <mergeCell ref="D22:E22"/>
    <mergeCell ref="D23:E23"/>
    <mergeCell ref="D24:E24"/>
    <mergeCell ref="D27:E27"/>
    <mergeCell ref="B8:C8"/>
    <mergeCell ref="A1:E1"/>
    <mergeCell ref="A3:E3"/>
    <mergeCell ref="A4:E4"/>
    <mergeCell ref="A5:E5"/>
    <mergeCell ref="A6:E6"/>
  </mergeCells>
  <pageMargins left="0.9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2:L47"/>
  <sheetViews>
    <sheetView topLeftCell="A16" workbookViewId="0">
      <selection activeCell="F22" sqref="F22"/>
    </sheetView>
  </sheetViews>
  <sheetFormatPr defaultRowHeight="15"/>
  <cols>
    <col min="1" max="1" width="6.5703125" customWidth="1"/>
    <col min="2" max="2" width="5.5703125" customWidth="1"/>
    <col min="3" max="3" width="28.42578125" customWidth="1"/>
    <col min="4" max="4" width="3.85546875" customWidth="1"/>
    <col min="5" max="5" width="16.28515625" customWidth="1"/>
    <col min="6" max="6" width="23.42578125" style="193" customWidth="1"/>
    <col min="8" max="8" width="17.28515625" customWidth="1"/>
    <col min="9" max="9" width="21.140625" customWidth="1"/>
  </cols>
  <sheetData>
    <row r="2" spans="1:12" s="191" customFormat="1" ht="16.5">
      <c r="A2" s="190"/>
      <c r="B2" s="1083" t="s">
        <v>165</v>
      </c>
      <c r="C2" s="1083"/>
      <c r="D2" s="1083"/>
      <c r="E2" s="1083"/>
      <c r="F2" s="1083"/>
    </row>
    <row r="3" spans="1:12" s="191" customFormat="1" ht="16.5">
      <c r="A3" s="190"/>
      <c r="B3" s="1083" t="s">
        <v>648</v>
      </c>
      <c r="C3" s="1083"/>
      <c r="D3" s="1083"/>
      <c r="E3" s="1083"/>
      <c r="F3" s="1083"/>
      <c r="G3" s="192"/>
      <c r="H3" s="192"/>
      <c r="I3" s="192"/>
      <c r="J3" s="192"/>
      <c r="K3" s="192"/>
      <c r="L3" s="192"/>
    </row>
    <row r="4" spans="1:12">
      <c r="B4" s="1093" t="s">
        <v>738</v>
      </c>
      <c r="C4" s="1093"/>
      <c r="D4" s="1093"/>
      <c r="E4" s="1093"/>
      <c r="F4" s="1093"/>
    </row>
    <row r="6" spans="1:12" s="120" customFormat="1" ht="12.75">
      <c r="B6" s="1084" t="s">
        <v>83</v>
      </c>
      <c r="C6" s="1086" t="s">
        <v>298</v>
      </c>
      <c r="D6" s="1087"/>
      <c r="E6" s="447"/>
      <c r="F6" s="313" t="s">
        <v>17</v>
      </c>
    </row>
    <row r="7" spans="1:12" s="120" customFormat="1" ht="12.75">
      <c r="B7" s="1085"/>
      <c r="C7" s="1088"/>
      <c r="D7" s="1089"/>
      <c r="E7" s="314"/>
      <c r="F7" s="315" t="s">
        <v>299</v>
      </c>
    </row>
    <row r="8" spans="1:12" ht="20.100000000000001" customHeight="1">
      <c r="B8" s="316" t="s">
        <v>128</v>
      </c>
      <c r="C8" s="317" t="s">
        <v>1</v>
      </c>
      <c r="D8" s="318"/>
      <c r="E8" s="319"/>
      <c r="F8" s="320">
        <v>4348214365</v>
      </c>
      <c r="J8" s="187"/>
    </row>
    <row r="9" spans="1:12" ht="20.100000000000001" customHeight="1">
      <c r="B9" s="316" t="s">
        <v>129</v>
      </c>
      <c r="C9" s="317" t="s">
        <v>2</v>
      </c>
      <c r="D9" s="318"/>
      <c r="E9" s="319"/>
      <c r="F9" s="320">
        <v>3758406395</v>
      </c>
      <c r="J9" s="187"/>
    </row>
    <row r="10" spans="1:12" ht="20.100000000000001" customHeight="1">
      <c r="B10" s="316" t="s">
        <v>130</v>
      </c>
      <c r="C10" s="317" t="s">
        <v>3</v>
      </c>
      <c r="D10" s="318"/>
      <c r="E10" s="319"/>
      <c r="F10" s="320">
        <v>368250000</v>
      </c>
      <c r="J10" s="187"/>
    </row>
    <row r="11" spans="1:12" s="120" customFormat="1" ht="20.100000000000001" customHeight="1">
      <c r="B11" s="321" t="s">
        <v>131</v>
      </c>
      <c r="C11" s="322" t="s">
        <v>300</v>
      </c>
      <c r="D11" s="323"/>
      <c r="E11" s="324"/>
      <c r="F11" s="325">
        <f>SUM(F8:F10)</f>
        <v>8474870760</v>
      </c>
    </row>
    <row r="12" spans="1:12" ht="20.100000000000001" customHeight="1">
      <c r="B12" s="316"/>
      <c r="C12" s="317"/>
      <c r="D12" s="318"/>
      <c r="E12" s="319"/>
      <c r="F12" s="320"/>
    </row>
    <row r="13" spans="1:12" ht="20.100000000000001" customHeight="1">
      <c r="B13" s="316" t="s">
        <v>132</v>
      </c>
      <c r="C13" s="317" t="s">
        <v>301</v>
      </c>
      <c r="D13" s="318"/>
      <c r="E13" s="319"/>
      <c r="F13" s="320">
        <v>931530524</v>
      </c>
    </row>
    <row r="14" spans="1:12" s="120" customFormat="1" ht="20.100000000000001" customHeight="1">
      <c r="B14" s="321" t="s">
        <v>133</v>
      </c>
      <c r="C14" s="322" t="s">
        <v>302</v>
      </c>
      <c r="D14" s="323"/>
      <c r="E14" s="324"/>
      <c r="F14" s="325">
        <f>F13+F11</f>
        <v>9406401284</v>
      </c>
    </row>
    <row r="15" spans="1:12" s="120" customFormat="1" ht="20.100000000000001" customHeight="1">
      <c r="B15" s="321"/>
      <c r="C15" s="322"/>
      <c r="D15" s="323"/>
      <c r="E15" s="324"/>
      <c r="F15" s="325"/>
    </row>
    <row r="16" spans="1:12" s="120" customFormat="1" ht="20.100000000000001" customHeight="1">
      <c r="B16" s="316" t="s">
        <v>142</v>
      </c>
      <c r="C16" s="317" t="s">
        <v>4</v>
      </c>
      <c r="D16" s="323"/>
      <c r="E16" s="324"/>
      <c r="F16" s="325">
        <f>350000+30000+353000+[2]LRA!$F$46</f>
        <v>5415243</v>
      </c>
    </row>
    <row r="17" spans="2:10" s="120" customFormat="1" ht="20.100000000000001" customHeight="1">
      <c r="B17" s="316" t="s">
        <v>134</v>
      </c>
      <c r="C17" s="317" t="s">
        <v>5</v>
      </c>
      <c r="D17" s="323"/>
      <c r="E17" s="324"/>
      <c r="F17" s="320">
        <v>0</v>
      </c>
    </row>
    <row r="18" spans="2:10" s="120" customFormat="1" ht="20.100000000000001" customHeight="1">
      <c r="B18" s="316" t="s">
        <v>135</v>
      </c>
      <c r="C18" s="317" t="s">
        <v>6</v>
      </c>
      <c r="D18" s="323"/>
      <c r="E18" s="324"/>
      <c r="F18" s="325">
        <v>57842275</v>
      </c>
    </row>
    <row r="19" spans="2:10" s="120" customFormat="1" ht="20.100000000000001" customHeight="1">
      <c r="B19" s="321" t="s">
        <v>136</v>
      </c>
      <c r="C19" s="322" t="s">
        <v>303</v>
      </c>
      <c r="D19" s="323"/>
      <c r="E19" s="324"/>
      <c r="F19" s="325">
        <f>SUM(F16:F18)</f>
        <v>63257518</v>
      </c>
    </row>
    <row r="20" spans="2:10" s="120" customFormat="1" ht="20.100000000000001" customHeight="1">
      <c r="B20" s="321"/>
      <c r="C20" s="317" t="s">
        <v>972</v>
      </c>
      <c r="D20" s="323"/>
      <c r="E20" s="324"/>
      <c r="F20" s="325"/>
    </row>
    <row r="21" spans="2:10" s="120" customFormat="1" ht="20.100000000000001" customHeight="1">
      <c r="B21" s="321"/>
      <c r="C21" s="326" t="s">
        <v>304</v>
      </c>
      <c r="D21" s="327" t="s">
        <v>299</v>
      </c>
      <c r="E21" s="328"/>
      <c r="F21" s="325">
        <v>0</v>
      </c>
    </row>
    <row r="22" spans="2:10" s="120" customFormat="1" ht="20.100000000000001" customHeight="1">
      <c r="B22" s="321"/>
      <c r="C22" s="326" t="s">
        <v>304</v>
      </c>
      <c r="D22" s="327" t="s">
        <v>299</v>
      </c>
      <c r="E22" s="324"/>
      <c r="F22" s="325">
        <v>0</v>
      </c>
    </row>
    <row r="23" spans="2:10" s="120" customFormat="1" ht="20.100000000000001" customHeight="1">
      <c r="B23" s="321"/>
      <c r="C23" s="326" t="s">
        <v>304</v>
      </c>
      <c r="D23" s="327" t="s">
        <v>299</v>
      </c>
      <c r="E23" s="324"/>
      <c r="F23" s="325">
        <v>0</v>
      </c>
    </row>
    <row r="24" spans="2:10" s="120" customFormat="1" ht="20.100000000000001" customHeight="1">
      <c r="B24" s="321"/>
      <c r="C24" s="326" t="s">
        <v>304</v>
      </c>
      <c r="D24" s="327" t="s">
        <v>299</v>
      </c>
      <c r="E24" s="324"/>
      <c r="F24" s="325">
        <v>0</v>
      </c>
      <c r="H24" s="306"/>
      <c r="I24" s="306"/>
    </row>
    <row r="25" spans="2:10" s="120" customFormat="1" ht="20.100000000000001" customHeight="1">
      <c r="B25" s="321"/>
      <c r="C25" s="317"/>
      <c r="D25" s="323"/>
      <c r="E25" s="324"/>
      <c r="F25" s="325"/>
    </row>
    <row r="26" spans="2:10" s="120" customFormat="1" ht="20.100000000000001" customHeight="1">
      <c r="B26" s="321" t="s">
        <v>137</v>
      </c>
      <c r="C26" s="322" t="s">
        <v>305</v>
      </c>
      <c r="D26" s="323"/>
      <c r="E26" s="324"/>
      <c r="F26" s="325">
        <f>F14-F19</f>
        <v>9343143766</v>
      </c>
      <c r="H26" s="194"/>
      <c r="I26" s="194"/>
      <c r="J26" s="194"/>
    </row>
    <row r="27" spans="2:10" s="120" customFormat="1" ht="20.100000000000001" customHeight="1">
      <c r="B27" s="321"/>
      <c r="C27" s="317"/>
      <c r="D27" s="323"/>
      <c r="E27" s="324"/>
      <c r="F27" s="325"/>
    </row>
    <row r="28" spans="2:10" s="191" customFormat="1" ht="20.100000000000001" customHeight="1">
      <c r="B28" s="316" t="s">
        <v>138</v>
      </c>
      <c r="C28" s="317" t="s">
        <v>7</v>
      </c>
      <c r="D28" s="318"/>
      <c r="E28" s="319"/>
      <c r="F28" s="325">
        <f>+E29+E30</f>
        <v>932398000</v>
      </c>
    </row>
    <row r="29" spans="2:10" s="120" customFormat="1" ht="20.100000000000001" customHeight="1">
      <c r="B29" s="321"/>
      <c r="C29" s="317" t="s">
        <v>805</v>
      </c>
      <c r="D29" s="327" t="s">
        <v>299</v>
      </c>
      <c r="E29" s="848">
        <v>617000000</v>
      </c>
      <c r="F29" s="325"/>
    </row>
    <row r="30" spans="2:10" s="120" customFormat="1" ht="20.100000000000001" customHeight="1">
      <c r="B30" s="321"/>
      <c r="C30" s="317" t="s">
        <v>806</v>
      </c>
      <c r="D30" s="327" t="s">
        <v>299</v>
      </c>
      <c r="E30" s="847">
        <v>315398000</v>
      </c>
      <c r="F30" s="325"/>
    </row>
    <row r="31" spans="2:10" s="120" customFormat="1" ht="20.100000000000001" customHeight="1">
      <c r="B31" s="321"/>
      <c r="C31" s="317"/>
      <c r="D31" s="323"/>
      <c r="E31" s="324"/>
      <c r="F31" s="325"/>
    </row>
    <row r="32" spans="2:10" s="120" customFormat="1" ht="20.100000000000001" customHeight="1">
      <c r="B32" s="316" t="s">
        <v>139</v>
      </c>
      <c r="C32" s="317" t="s">
        <v>306</v>
      </c>
      <c r="D32" s="323"/>
      <c r="E32" s="324"/>
      <c r="F32" s="320">
        <f>F13</f>
        <v>931530524</v>
      </c>
    </row>
    <row r="33" spans="2:6" s="120" customFormat="1" ht="20.100000000000001" customHeight="1">
      <c r="B33" s="321" t="s">
        <v>307</v>
      </c>
      <c r="C33" s="322" t="s">
        <v>8</v>
      </c>
      <c r="D33" s="323"/>
      <c r="E33" s="324"/>
      <c r="F33" s="325">
        <f>F28-F32</f>
        <v>867476</v>
      </c>
    </row>
    <row r="34" spans="2:6" s="120" customFormat="1" ht="20.100000000000001" customHeight="1">
      <c r="B34" s="316"/>
      <c r="C34" s="317" t="s">
        <v>9</v>
      </c>
      <c r="D34" s="323"/>
      <c r="E34" s="324"/>
      <c r="F34" s="325"/>
    </row>
    <row r="35" spans="2:6" s="120" customFormat="1" ht="20.100000000000001" customHeight="1">
      <c r="B35" s="316"/>
      <c r="C35" s="326" t="s">
        <v>807</v>
      </c>
      <c r="D35" s="327" t="s">
        <v>299</v>
      </c>
      <c r="E35" s="329">
        <f>+F28-F32</f>
        <v>867476</v>
      </c>
      <c r="F35" s="325"/>
    </row>
    <row r="36" spans="2:6" s="120" customFormat="1" ht="20.100000000000001" customHeight="1">
      <c r="B36" s="316"/>
      <c r="C36" s="326" t="s">
        <v>304</v>
      </c>
      <c r="D36" s="327" t="s">
        <v>299</v>
      </c>
      <c r="E36" s="324"/>
      <c r="F36" s="325"/>
    </row>
    <row r="37" spans="2:6" s="120" customFormat="1" ht="20.100000000000001" customHeight="1">
      <c r="B37" s="316"/>
      <c r="C37" s="326" t="s">
        <v>304</v>
      </c>
      <c r="D37" s="327" t="s">
        <v>299</v>
      </c>
      <c r="E37" s="324"/>
      <c r="F37" s="325"/>
    </row>
    <row r="38" spans="2:6" ht="20.100000000000001" customHeight="1">
      <c r="B38" s="5"/>
      <c r="C38" s="330"/>
      <c r="D38" s="331"/>
      <c r="E38" s="332"/>
      <c r="F38" s="333"/>
    </row>
    <row r="40" spans="2:6" s="195" customFormat="1">
      <c r="D40" s="1090" t="s">
        <v>808</v>
      </c>
      <c r="E40" s="1090"/>
      <c r="F40" s="1090"/>
    </row>
    <row r="41" spans="2:6" s="195" customFormat="1" ht="16.5">
      <c r="E41" s="334"/>
      <c r="F41" s="335"/>
    </row>
    <row r="42" spans="2:6" s="195" customFormat="1">
      <c r="D42" s="1091" t="s">
        <v>649</v>
      </c>
      <c r="E42" s="1091"/>
      <c r="F42" s="1091"/>
    </row>
    <row r="43" spans="2:6" s="195" customFormat="1">
      <c r="D43" s="1092" t="s">
        <v>10</v>
      </c>
      <c r="E43" s="1092"/>
      <c r="F43" s="1092"/>
    </row>
    <row r="44" spans="2:6" ht="16.5">
      <c r="E44" s="336"/>
      <c r="F44" s="336"/>
    </row>
    <row r="45" spans="2:6" ht="16.5">
      <c r="E45" s="336"/>
      <c r="F45" s="336"/>
    </row>
    <row r="46" spans="2:6" ht="15.75">
      <c r="D46" s="1049" t="s">
        <v>650</v>
      </c>
      <c r="E46" s="1049"/>
      <c r="F46" s="1049"/>
    </row>
    <row r="47" spans="2:6" ht="15.75">
      <c r="D47" s="1050" t="s">
        <v>811</v>
      </c>
      <c r="E47" s="1050"/>
      <c r="F47" s="1050"/>
    </row>
  </sheetData>
  <mergeCells count="10">
    <mergeCell ref="D42:F42"/>
    <mergeCell ref="D43:F43"/>
    <mergeCell ref="D46:F46"/>
    <mergeCell ref="D47:F47"/>
    <mergeCell ref="B4:F4"/>
    <mergeCell ref="B2:F2"/>
    <mergeCell ref="B3:F3"/>
    <mergeCell ref="B6:B7"/>
    <mergeCell ref="C6:D7"/>
    <mergeCell ref="D40:F40"/>
  </mergeCells>
  <pageMargins left="1.31" right="0.7" top="0.54" bottom="0.75" header="0.3" footer="0.3"/>
  <pageSetup paperSize="9" scale="8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G33"/>
  <sheetViews>
    <sheetView workbookViewId="0">
      <selection activeCell="D10" sqref="D10"/>
    </sheetView>
  </sheetViews>
  <sheetFormatPr defaultRowHeight="15"/>
  <cols>
    <col min="1" max="1" width="6.42578125" style="760" customWidth="1"/>
    <col min="2" max="2" width="18.5703125" customWidth="1"/>
    <col min="3" max="3" width="26" customWidth="1"/>
    <col min="4" max="4" width="27.5703125" customWidth="1"/>
    <col min="5" max="5" width="28.7109375" customWidth="1"/>
    <col min="6" max="6" width="26.42578125" customWidth="1"/>
  </cols>
  <sheetData>
    <row r="1" spans="1:6" ht="37.5" customHeight="1">
      <c r="A1" s="1095" t="s">
        <v>166</v>
      </c>
      <c r="B1" s="1095"/>
      <c r="C1" s="1095"/>
      <c r="D1" s="1095"/>
      <c r="E1" s="1095"/>
      <c r="F1" s="1095"/>
    </row>
    <row r="2" spans="1:6">
      <c r="A2" s="12"/>
      <c r="B2" s="12"/>
      <c r="C2" s="12"/>
    </row>
    <row r="3" spans="1:6" ht="17.25">
      <c r="A3" s="1094" t="s">
        <v>165</v>
      </c>
      <c r="B3" s="1094"/>
      <c r="C3" s="1094"/>
      <c r="D3" s="1094"/>
      <c r="E3" s="1094"/>
      <c r="F3" s="1094"/>
    </row>
    <row r="4" spans="1:6" ht="17.25">
      <c r="A4" s="1094" t="s">
        <v>648</v>
      </c>
      <c r="B4" s="1094"/>
      <c r="C4" s="1094"/>
      <c r="D4" s="1094"/>
      <c r="E4" s="1094"/>
      <c r="F4" s="1094"/>
    </row>
    <row r="5" spans="1:6" s="10" customFormat="1" ht="15.75">
      <c r="A5" s="1096" t="s">
        <v>809</v>
      </c>
      <c r="B5" s="1096"/>
      <c r="C5" s="1096"/>
      <c r="D5" s="1096"/>
      <c r="E5" s="1096"/>
      <c r="F5" s="1096"/>
    </row>
    <row r="7" spans="1:6" ht="18.75" customHeight="1">
      <c r="A7" s="1097" t="s">
        <v>11</v>
      </c>
      <c r="B7" s="1097" t="s">
        <v>12</v>
      </c>
      <c r="C7" s="1099" t="s">
        <v>13</v>
      </c>
      <c r="D7" s="1100"/>
      <c r="E7" s="1101"/>
      <c r="F7" s="1097" t="s">
        <v>17</v>
      </c>
    </row>
    <row r="8" spans="1:6" ht="38.25" customHeight="1">
      <c r="A8" s="1098"/>
      <c r="B8" s="1098"/>
      <c r="C8" s="25" t="s">
        <v>14</v>
      </c>
      <c r="D8" s="25" t="s">
        <v>15</v>
      </c>
      <c r="E8" s="746" t="s">
        <v>16</v>
      </c>
      <c r="F8" s="1098"/>
    </row>
    <row r="9" spans="1:6" ht="18.75">
      <c r="A9" s="26"/>
      <c r="B9" s="27"/>
      <c r="C9" s="27"/>
      <c r="D9" s="27"/>
      <c r="E9" s="27"/>
      <c r="F9" s="27"/>
    </row>
    <row r="10" spans="1:6" ht="24.95" customHeight="1">
      <c r="A10" s="26">
        <v>1</v>
      </c>
      <c r="B10" s="27" t="s">
        <v>18</v>
      </c>
      <c r="C10" s="849">
        <v>0</v>
      </c>
      <c r="D10" s="849">
        <f>+[3]Jan!H13</f>
        <v>500000</v>
      </c>
      <c r="E10" s="850">
        <v>0</v>
      </c>
      <c r="F10" s="850">
        <f>+C10+D10+E10</f>
        <v>500000</v>
      </c>
    </row>
    <row r="11" spans="1:6" ht="24.95" customHeight="1">
      <c r="A11" s="26">
        <v>2</v>
      </c>
      <c r="B11" s="27" t="s">
        <v>19</v>
      </c>
      <c r="C11" s="849">
        <v>0</v>
      </c>
      <c r="D11" s="849">
        <f>+[3]Feb!H30</f>
        <v>14000000</v>
      </c>
      <c r="E11" s="850">
        <v>0</v>
      </c>
      <c r="F11" s="850">
        <f t="shared" ref="F11:F21" si="0">+F10+C11+D11+E11</f>
        <v>14500000</v>
      </c>
    </row>
    <row r="12" spans="1:6" ht="24.95" customHeight="1">
      <c r="A12" s="26">
        <v>3</v>
      </c>
      <c r="B12" s="27" t="s">
        <v>20</v>
      </c>
      <c r="C12" s="849">
        <v>0</v>
      </c>
      <c r="D12" s="849">
        <f>+[3]Mar!H24</f>
        <v>9000000</v>
      </c>
      <c r="E12" s="850">
        <v>0</v>
      </c>
      <c r="F12" s="850">
        <f t="shared" si="0"/>
        <v>23500000</v>
      </c>
    </row>
    <row r="13" spans="1:6" ht="24.95" customHeight="1">
      <c r="A13" s="26">
        <v>4</v>
      </c>
      <c r="B13" s="27" t="s">
        <v>21</v>
      </c>
      <c r="C13" s="849">
        <v>0</v>
      </c>
      <c r="D13" s="849">
        <f>+[3]April!J29</f>
        <v>16040000</v>
      </c>
      <c r="E13" s="850">
        <v>0</v>
      </c>
      <c r="F13" s="850">
        <f t="shared" si="0"/>
        <v>39540000</v>
      </c>
    </row>
    <row r="14" spans="1:6" ht="24.95" customHeight="1">
      <c r="A14" s="26">
        <v>5</v>
      </c>
      <c r="B14" s="27" t="s">
        <v>22</v>
      </c>
      <c r="C14" s="849">
        <v>0</v>
      </c>
      <c r="D14" s="849">
        <f>+[3]Mei!H28</f>
        <v>12500000</v>
      </c>
      <c r="E14" s="850">
        <v>0</v>
      </c>
      <c r="F14" s="850">
        <f t="shared" si="0"/>
        <v>52040000</v>
      </c>
    </row>
    <row r="15" spans="1:6" ht="24.95" customHeight="1">
      <c r="A15" s="26">
        <v>6</v>
      </c>
      <c r="B15" s="27" t="s">
        <v>23</v>
      </c>
      <c r="C15" s="849">
        <v>0</v>
      </c>
      <c r="D15" s="849">
        <f>+[3]Juni!H26</f>
        <v>91500000</v>
      </c>
      <c r="E15" s="850">
        <v>0</v>
      </c>
      <c r="F15" s="850">
        <f t="shared" si="0"/>
        <v>143540000</v>
      </c>
    </row>
    <row r="16" spans="1:6" ht="24.95" customHeight="1">
      <c r="A16" s="26">
        <v>7</v>
      </c>
      <c r="B16" s="27" t="s">
        <v>24</v>
      </c>
      <c r="C16" s="849">
        <v>0</v>
      </c>
      <c r="D16" s="849">
        <f>+[3]Juli!H35</f>
        <v>22190000</v>
      </c>
      <c r="E16" s="850">
        <v>0</v>
      </c>
      <c r="F16" s="850">
        <f t="shared" si="0"/>
        <v>165730000</v>
      </c>
    </row>
    <row r="17" spans="1:7" ht="24.95" customHeight="1">
      <c r="A17" s="26">
        <v>8</v>
      </c>
      <c r="B17" s="27" t="s">
        <v>25</v>
      </c>
      <c r="C17" s="849">
        <v>0</v>
      </c>
      <c r="D17" s="849">
        <f>+[3]Agustus!H31</f>
        <v>16700000</v>
      </c>
      <c r="E17" s="850">
        <v>0</v>
      </c>
      <c r="F17" s="850">
        <f t="shared" si="0"/>
        <v>182430000</v>
      </c>
    </row>
    <row r="18" spans="1:7" ht="24.95" customHeight="1">
      <c r="A18" s="26">
        <v>9</v>
      </c>
      <c r="B18" s="27" t="s">
        <v>26</v>
      </c>
      <c r="C18" s="849">
        <v>0</v>
      </c>
      <c r="D18" s="849">
        <f>+[3]Sept!H31</f>
        <v>16200000</v>
      </c>
      <c r="E18" s="850">
        <v>0</v>
      </c>
      <c r="F18" s="850">
        <f t="shared" si="0"/>
        <v>198630000</v>
      </c>
    </row>
    <row r="19" spans="1:7" ht="24.95" customHeight="1">
      <c r="A19" s="26">
        <v>10</v>
      </c>
      <c r="B19" s="27" t="s">
        <v>27</v>
      </c>
      <c r="C19" s="849">
        <v>0</v>
      </c>
      <c r="D19" s="849">
        <f>+[3]Okt!H31</f>
        <v>17050000</v>
      </c>
      <c r="E19" s="850">
        <v>0</v>
      </c>
      <c r="F19" s="850">
        <f t="shared" si="0"/>
        <v>215680000</v>
      </c>
    </row>
    <row r="20" spans="1:7" ht="24.95" customHeight="1">
      <c r="A20" s="26">
        <v>11</v>
      </c>
      <c r="B20" s="27" t="s">
        <v>28</v>
      </c>
      <c r="C20" s="849">
        <v>0</v>
      </c>
      <c r="D20" s="849">
        <f>+[3]Nov!H31</f>
        <v>12500000</v>
      </c>
      <c r="E20" s="850">
        <v>0</v>
      </c>
      <c r="F20" s="850">
        <f t="shared" si="0"/>
        <v>228180000</v>
      </c>
    </row>
    <row r="21" spans="1:7" ht="24.95" customHeight="1">
      <c r="A21" s="26">
        <v>12</v>
      </c>
      <c r="B21" s="27" t="s">
        <v>29</v>
      </c>
      <c r="C21" s="849">
        <v>0</v>
      </c>
      <c r="D21" s="849">
        <f>+[3]Des!H23</f>
        <v>10200000</v>
      </c>
      <c r="E21" s="850">
        <v>0</v>
      </c>
      <c r="F21" s="850">
        <f t="shared" si="0"/>
        <v>238380000</v>
      </c>
    </row>
    <row r="22" spans="1:7" s="10" customFormat="1" ht="24.75" customHeight="1">
      <c r="A22" s="25"/>
      <c r="B22" s="851" t="s">
        <v>30</v>
      </c>
      <c r="C22" s="852">
        <f>+SUM(C10:C21)</f>
        <v>0</v>
      </c>
      <c r="D22" s="852">
        <f t="shared" ref="D22" si="1">+SUM(D10:D21)</f>
        <v>238380000</v>
      </c>
      <c r="E22" s="853">
        <v>0</v>
      </c>
      <c r="F22" s="850"/>
    </row>
    <row r="23" spans="1:7">
      <c r="A23" s="756"/>
      <c r="B23" s="24"/>
      <c r="C23" s="24"/>
      <c r="D23" s="24"/>
      <c r="E23" s="24"/>
      <c r="F23" s="24"/>
    </row>
    <row r="24" spans="1:7">
      <c r="A24" s="756"/>
      <c r="B24" s="24"/>
      <c r="C24" s="24"/>
      <c r="D24" s="24"/>
      <c r="E24" s="1102" t="s">
        <v>810</v>
      </c>
      <c r="F24" s="1102"/>
    </row>
    <row r="25" spans="1:7">
      <c r="A25" s="756"/>
      <c r="B25" s="24"/>
      <c r="C25" s="24"/>
      <c r="D25" s="24"/>
      <c r="E25" s="854"/>
      <c r="F25" s="24"/>
    </row>
    <row r="26" spans="1:7">
      <c r="A26" s="756"/>
      <c r="B26" s="24"/>
      <c r="C26" s="24"/>
      <c r="D26" s="24"/>
      <c r="E26" s="1091" t="s">
        <v>649</v>
      </c>
      <c r="F26" s="1091"/>
      <c r="G26" s="338"/>
    </row>
    <row r="27" spans="1:7">
      <c r="A27" s="756"/>
      <c r="B27" s="24"/>
      <c r="C27" s="24"/>
      <c r="D27" s="24"/>
      <c r="E27" s="1092" t="s">
        <v>10</v>
      </c>
      <c r="F27" s="1092"/>
      <c r="G27" s="339"/>
    </row>
    <row r="28" spans="1:7">
      <c r="A28" s="756"/>
      <c r="B28" s="24"/>
      <c r="C28" s="24"/>
      <c r="D28" s="24"/>
      <c r="E28" s="854"/>
      <c r="F28" s="24"/>
    </row>
    <row r="29" spans="1:7">
      <c r="A29" s="756"/>
      <c r="B29" s="24"/>
      <c r="C29" s="24"/>
      <c r="D29" s="24"/>
      <c r="E29" s="854"/>
      <c r="F29" s="24"/>
    </row>
    <row r="30" spans="1:7">
      <c r="A30" s="756"/>
      <c r="B30" s="24"/>
      <c r="C30" s="24"/>
      <c r="D30" s="24"/>
      <c r="E30" s="854"/>
      <c r="F30" s="24"/>
    </row>
    <row r="31" spans="1:7" ht="15.75">
      <c r="A31" s="756"/>
      <c r="B31" s="24"/>
      <c r="C31" s="24"/>
      <c r="D31" s="24"/>
      <c r="E31" s="1049" t="s">
        <v>650</v>
      </c>
      <c r="F31" s="1049"/>
      <c r="G31" s="340"/>
    </row>
    <row r="32" spans="1:7" ht="15.75">
      <c r="A32" s="756"/>
      <c r="B32" s="24"/>
      <c r="C32" s="24"/>
      <c r="D32" s="24"/>
      <c r="E32" s="1050" t="s">
        <v>811</v>
      </c>
      <c r="F32" s="1050"/>
      <c r="G32" s="341"/>
    </row>
    <row r="33" spans="1:6">
      <c r="A33" s="756"/>
      <c r="B33" s="24"/>
      <c r="C33" s="24"/>
      <c r="D33" s="24"/>
      <c r="E33" s="24"/>
      <c r="F33" s="24"/>
    </row>
  </sheetData>
  <mergeCells count="13">
    <mergeCell ref="E24:F24"/>
    <mergeCell ref="E26:F26"/>
    <mergeCell ref="E27:F27"/>
    <mergeCell ref="E31:F31"/>
    <mergeCell ref="E32:F32"/>
    <mergeCell ref="A3:F3"/>
    <mergeCell ref="A4:F4"/>
    <mergeCell ref="A1:F1"/>
    <mergeCell ref="A5:F5"/>
    <mergeCell ref="A7:A8"/>
    <mergeCell ref="B7:B8"/>
    <mergeCell ref="F7:F8"/>
    <mergeCell ref="C7:E7"/>
  </mergeCells>
  <pageMargins left="1.51" right="1.51" top="0.44" bottom="0.56999999999999995" header="0.3" footer="0.3"/>
  <pageSetup paperSize="9"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F32"/>
  <sheetViews>
    <sheetView topLeftCell="A4" workbookViewId="0">
      <selection activeCell="D27" sqref="D27"/>
    </sheetView>
  </sheetViews>
  <sheetFormatPr defaultRowHeight="15"/>
  <cols>
    <col min="1" max="1" width="4.140625" style="1" bestFit="1" customWidth="1"/>
    <col min="2" max="2" width="46" customWidth="1"/>
    <col min="3" max="3" width="18.85546875" customWidth="1"/>
    <col min="4" max="4" width="18.28515625" customWidth="1"/>
    <col min="5" max="5" width="19" customWidth="1"/>
    <col min="6" max="6" width="28.140625" customWidth="1"/>
  </cols>
  <sheetData>
    <row r="1" spans="1:6" ht="32.25" customHeight="1">
      <c r="A1" s="1103" t="s">
        <v>167</v>
      </c>
      <c r="B1" s="1103"/>
      <c r="C1" s="1103"/>
      <c r="D1" s="1103"/>
      <c r="E1" s="1103"/>
      <c r="F1" s="1103"/>
    </row>
    <row r="2" spans="1:6">
      <c r="A2" s="12"/>
      <c r="B2" s="12"/>
      <c r="C2" s="12"/>
    </row>
    <row r="3" spans="1:6" ht="15.75">
      <c r="A3" s="1104" t="s">
        <v>165</v>
      </c>
      <c r="B3" s="1104"/>
      <c r="C3" s="1104"/>
      <c r="D3" s="1104"/>
      <c r="E3" s="1104"/>
      <c r="F3" s="1104"/>
    </row>
    <row r="4" spans="1:6" ht="15.75">
      <c r="A4" s="1104" t="str">
        <f>+'lamp 2'!A4:F4</f>
        <v>BADAN PENGHUBUNG</v>
      </c>
      <c r="B4" s="1104"/>
      <c r="C4" s="1104"/>
      <c r="D4" s="1104"/>
      <c r="E4" s="1104"/>
      <c r="F4" s="1104"/>
    </row>
    <row r="5" spans="1:6" ht="15.75">
      <c r="A5" s="1105" t="s">
        <v>31</v>
      </c>
      <c r="B5" s="1105"/>
      <c r="C5" s="1105"/>
      <c r="D5" s="1105"/>
      <c r="E5" s="1105"/>
      <c r="F5" s="1105"/>
    </row>
    <row r="6" spans="1:6">
      <c r="A6" s="213"/>
    </row>
    <row r="7" spans="1:6" s="4" customFormat="1" ht="21.75" customHeight="1">
      <c r="A7" s="208" t="s">
        <v>32</v>
      </c>
      <c r="B7" s="208" t="s">
        <v>33</v>
      </c>
      <c r="C7" s="208" t="s">
        <v>34</v>
      </c>
      <c r="D7" s="208" t="s">
        <v>35</v>
      </c>
      <c r="E7" s="208" t="s">
        <v>36</v>
      </c>
      <c r="F7" s="208" t="s">
        <v>0</v>
      </c>
    </row>
    <row r="8" spans="1:6">
      <c r="A8" s="13"/>
      <c r="B8" s="14"/>
      <c r="C8" s="14"/>
      <c r="D8" s="14"/>
      <c r="E8" s="14"/>
      <c r="F8" s="14"/>
    </row>
    <row r="9" spans="1:6">
      <c r="A9" s="13">
        <v>1</v>
      </c>
      <c r="B9" s="14" t="s">
        <v>18</v>
      </c>
      <c r="C9" s="22">
        <v>0</v>
      </c>
      <c r="D9" s="22">
        <v>0</v>
      </c>
      <c r="E9" s="22">
        <v>0</v>
      </c>
      <c r="F9" s="22">
        <v>0</v>
      </c>
    </row>
    <row r="10" spans="1:6">
      <c r="A10" s="13">
        <v>2</v>
      </c>
      <c r="B10" s="14" t="s">
        <v>19</v>
      </c>
      <c r="C10" s="22">
        <v>0</v>
      </c>
      <c r="D10" s="22">
        <v>0</v>
      </c>
      <c r="E10" s="22">
        <v>0</v>
      </c>
      <c r="F10" s="22">
        <v>0</v>
      </c>
    </row>
    <row r="11" spans="1:6">
      <c r="A11" s="13">
        <v>3</v>
      </c>
      <c r="B11" s="14" t="s">
        <v>20</v>
      </c>
      <c r="C11" s="22">
        <v>0</v>
      </c>
      <c r="D11" s="22">
        <v>0</v>
      </c>
      <c r="E11" s="22">
        <v>0</v>
      </c>
      <c r="F11" s="22">
        <v>0</v>
      </c>
    </row>
    <row r="12" spans="1:6">
      <c r="A12" s="13">
        <v>4</v>
      </c>
      <c r="B12" s="14" t="s">
        <v>21</v>
      </c>
      <c r="C12" s="22">
        <v>0</v>
      </c>
      <c r="D12" s="22">
        <v>0</v>
      </c>
      <c r="E12" s="22">
        <v>0</v>
      </c>
      <c r="F12" s="22">
        <v>0</v>
      </c>
    </row>
    <row r="13" spans="1:6">
      <c r="A13" s="13">
        <v>5</v>
      </c>
      <c r="B13" s="14" t="s">
        <v>22</v>
      </c>
      <c r="C13" s="22">
        <v>0</v>
      </c>
      <c r="D13" s="22">
        <v>0</v>
      </c>
      <c r="E13" s="22">
        <v>0</v>
      </c>
      <c r="F13" s="22">
        <v>0</v>
      </c>
    </row>
    <row r="14" spans="1:6">
      <c r="A14" s="13">
        <v>6</v>
      </c>
      <c r="B14" s="14" t="s">
        <v>23</v>
      </c>
      <c r="C14" s="22">
        <v>0</v>
      </c>
      <c r="D14" s="22">
        <v>0</v>
      </c>
      <c r="E14" s="22">
        <v>0</v>
      </c>
      <c r="F14" s="22">
        <v>0</v>
      </c>
    </row>
    <row r="15" spans="1:6" ht="15.75">
      <c r="A15" s="13">
        <v>7</v>
      </c>
      <c r="B15" s="14" t="s">
        <v>24</v>
      </c>
      <c r="C15" s="987">
        <v>4682243</v>
      </c>
      <c r="D15" s="22">
        <v>0</v>
      </c>
      <c r="E15" s="22">
        <v>0</v>
      </c>
      <c r="F15" s="22">
        <f>+C15+D15+E15+F14</f>
        <v>4682243</v>
      </c>
    </row>
    <row r="16" spans="1:6">
      <c r="A16" s="13">
        <v>8</v>
      </c>
      <c r="B16" s="14" t="s">
        <v>25</v>
      </c>
      <c r="C16" s="986">
        <v>0</v>
      </c>
      <c r="D16" s="22">
        <v>0</v>
      </c>
      <c r="E16" s="22">
        <v>0</v>
      </c>
      <c r="F16" s="22">
        <v>0</v>
      </c>
    </row>
    <row r="17" spans="1:6">
      <c r="A17" s="13">
        <v>9</v>
      </c>
      <c r="B17" s="14" t="s">
        <v>26</v>
      </c>
      <c r="C17" s="22">
        <v>0</v>
      </c>
      <c r="D17" s="22">
        <v>0</v>
      </c>
      <c r="E17" s="22">
        <v>0</v>
      </c>
      <c r="F17" s="256">
        <f>C17+D17+E17</f>
        <v>0</v>
      </c>
    </row>
    <row r="18" spans="1:6">
      <c r="A18" s="13">
        <v>10</v>
      </c>
      <c r="B18" s="14" t="s">
        <v>27</v>
      </c>
      <c r="C18" s="22">
        <v>0</v>
      </c>
      <c r="D18" s="22">
        <v>0</v>
      </c>
      <c r="E18" s="22">
        <v>0</v>
      </c>
      <c r="F18" s="256">
        <f>F17+E18</f>
        <v>0</v>
      </c>
    </row>
    <row r="19" spans="1:6">
      <c r="A19" s="13">
        <v>11</v>
      </c>
      <c r="B19" s="14" t="s">
        <v>28</v>
      </c>
      <c r="C19" s="22">
        <v>0</v>
      </c>
      <c r="D19" s="22">
        <v>0</v>
      </c>
      <c r="E19" s="22">
        <v>0</v>
      </c>
      <c r="F19" s="256">
        <f>+C19+D19+E19</f>
        <v>0</v>
      </c>
    </row>
    <row r="20" spans="1:6">
      <c r="A20" s="13">
        <v>12</v>
      </c>
      <c r="B20" s="14" t="s">
        <v>29</v>
      </c>
      <c r="C20" s="22">
        <f>350000+30000+353000</f>
        <v>733000</v>
      </c>
      <c r="D20" s="22">
        <v>0</v>
      </c>
      <c r="E20" s="22">
        <v>0</v>
      </c>
      <c r="F20" s="256">
        <f>+F15+C20</f>
        <v>5415243</v>
      </c>
    </row>
    <row r="21" spans="1:6" s="3" customFormat="1" ht="22.5" customHeight="1">
      <c r="A21" s="29"/>
      <c r="B21" s="30" t="s">
        <v>30</v>
      </c>
      <c r="C21" s="31">
        <f>+SUM(C8:C20)</f>
        <v>5415243</v>
      </c>
      <c r="D21" s="31">
        <f>+SUM(D8:D20)</f>
        <v>0</v>
      </c>
      <c r="E21" s="31">
        <f>+SUM(E8:E20)</f>
        <v>0</v>
      </c>
      <c r="F21" s="32">
        <f>+F20</f>
        <v>5415243</v>
      </c>
    </row>
    <row r="22" spans="1:6">
      <c r="A22" s="23"/>
      <c r="B22" s="24"/>
      <c r="C22" s="24"/>
      <c r="D22" s="24"/>
      <c r="E22" s="24"/>
      <c r="F22" s="24"/>
    </row>
    <row r="23" spans="1:6">
      <c r="A23" s="23"/>
      <c r="B23" s="24"/>
      <c r="C23" s="24"/>
      <c r="D23" s="24"/>
      <c r="E23" s="1102" t="s">
        <v>812</v>
      </c>
      <c r="F23" s="1102"/>
    </row>
    <row r="24" spans="1:6">
      <c r="A24" s="23"/>
      <c r="B24" s="24"/>
      <c r="C24" s="24"/>
      <c r="D24" s="24"/>
      <c r="E24" s="20"/>
      <c r="F24" s="24"/>
    </row>
    <row r="25" spans="1:6">
      <c r="A25" s="23"/>
      <c r="B25" s="24"/>
      <c r="C25" s="24"/>
      <c r="D25" s="24"/>
      <c r="E25" s="1091" t="s">
        <v>649</v>
      </c>
      <c r="F25" s="1091"/>
    </row>
    <row r="26" spans="1:6">
      <c r="A26" s="23"/>
      <c r="B26" s="24"/>
      <c r="C26" s="24"/>
      <c r="D26" s="24"/>
      <c r="E26" s="1092" t="s">
        <v>10</v>
      </c>
      <c r="F26" s="1092"/>
    </row>
    <row r="27" spans="1:6">
      <c r="A27" s="23"/>
      <c r="B27" s="24"/>
      <c r="C27" s="24"/>
      <c r="D27" s="24"/>
      <c r="E27" s="20"/>
      <c r="F27" s="24"/>
    </row>
    <row r="28" spans="1:6">
      <c r="A28" s="23"/>
      <c r="B28" s="24"/>
      <c r="C28" s="24"/>
      <c r="D28" s="24"/>
      <c r="E28" s="20"/>
      <c r="F28" s="24"/>
    </row>
    <row r="29" spans="1:6">
      <c r="A29" s="23"/>
      <c r="B29" s="24"/>
      <c r="C29" s="24"/>
      <c r="D29" s="24"/>
      <c r="E29" s="20"/>
      <c r="F29" s="24"/>
    </row>
    <row r="30" spans="1:6" ht="15.75">
      <c r="A30" s="23"/>
      <c r="B30" s="24"/>
      <c r="C30" s="24"/>
      <c r="D30" s="24"/>
      <c r="E30" s="1049" t="s">
        <v>650</v>
      </c>
      <c r="F30" s="1049"/>
    </row>
    <row r="31" spans="1:6" ht="15.75">
      <c r="A31" s="23"/>
      <c r="B31" s="24"/>
      <c r="C31" s="24"/>
      <c r="D31" s="24"/>
      <c r="E31" s="1050" t="s">
        <v>811</v>
      </c>
      <c r="F31" s="1050"/>
    </row>
    <row r="32" spans="1:6">
      <c r="A32"/>
    </row>
  </sheetData>
  <mergeCells count="9">
    <mergeCell ref="A1:F1"/>
    <mergeCell ref="A3:F3"/>
    <mergeCell ref="A4:F4"/>
    <mergeCell ref="E31:F31"/>
    <mergeCell ref="A5:F5"/>
    <mergeCell ref="E23:F23"/>
    <mergeCell ref="E25:F25"/>
    <mergeCell ref="E26:F26"/>
    <mergeCell ref="E30:F30"/>
  </mergeCells>
  <pageMargins left="1.1811023622047245" right="0.43307086614173229" top="0.70866141732283472" bottom="0.23622047244094491" header="0.31496062992125984" footer="0.31496062992125984"/>
  <pageSetup paperSize="9"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J31"/>
  <sheetViews>
    <sheetView workbookViewId="0">
      <selection activeCell="E31" sqref="E31"/>
    </sheetView>
  </sheetViews>
  <sheetFormatPr defaultRowHeight="15"/>
  <cols>
    <col min="1" max="1" width="6.7109375" customWidth="1"/>
    <col min="2" max="2" width="38.42578125" customWidth="1"/>
    <col min="3" max="3" width="17.28515625" bestFit="1" customWidth="1"/>
    <col min="4" max="10" width="15.7109375" customWidth="1"/>
  </cols>
  <sheetData>
    <row r="1" spans="1:10" ht="47.25" customHeight="1">
      <c r="A1" s="1103" t="s">
        <v>168</v>
      </c>
      <c r="B1" s="1103"/>
      <c r="C1" s="1103"/>
      <c r="D1" s="1103"/>
      <c r="E1" s="1103"/>
      <c r="F1" s="1103"/>
      <c r="G1" s="1103"/>
      <c r="H1" s="1103"/>
      <c r="I1" s="1103"/>
      <c r="J1" s="1103"/>
    </row>
    <row r="2" spans="1:10">
      <c r="A2" s="12"/>
      <c r="B2" s="12"/>
      <c r="C2" s="12"/>
    </row>
    <row r="3" spans="1:10" ht="18.75">
      <c r="A3" s="1108" t="s">
        <v>165</v>
      </c>
      <c r="B3" s="1108"/>
      <c r="C3" s="1108"/>
      <c r="D3" s="1108"/>
      <c r="E3" s="1108"/>
      <c r="F3" s="1108"/>
      <c r="G3" s="1108"/>
      <c r="H3" s="1108"/>
      <c r="I3" s="1108"/>
      <c r="J3" s="1108"/>
    </row>
    <row r="4" spans="1:10" ht="18.75">
      <c r="A4" s="1108" t="str">
        <f>+'lamp 5'!A4:F4</f>
        <v>BADAN PENGHUBUNG</v>
      </c>
      <c r="B4" s="1108"/>
      <c r="C4" s="1108"/>
      <c r="D4" s="1108"/>
      <c r="E4" s="1108"/>
      <c r="F4" s="1108"/>
      <c r="G4" s="1108"/>
      <c r="H4" s="1108"/>
      <c r="I4" s="1108"/>
      <c r="J4" s="1108"/>
    </row>
    <row r="5" spans="1:10" ht="18.75">
      <c r="A5" s="1107" t="s">
        <v>37</v>
      </c>
      <c r="B5" s="1107"/>
      <c r="C5" s="1107"/>
      <c r="D5" s="1107"/>
      <c r="E5" s="1107"/>
      <c r="F5" s="1107"/>
      <c r="G5" s="1107"/>
      <c r="H5" s="1107"/>
      <c r="I5" s="1107"/>
      <c r="J5" s="1107"/>
    </row>
    <row r="6" spans="1:10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38.25" customHeight="1">
      <c r="A7" s="208" t="s">
        <v>32</v>
      </c>
      <c r="B7" s="208" t="s">
        <v>33</v>
      </c>
      <c r="C7" s="33" t="s">
        <v>38</v>
      </c>
      <c r="D7" s="33" t="s">
        <v>39</v>
      </c>
      <c r="E7" s="208" t="s">
        <v>40</v>
      </c>
      <c r="F7" s="1106" t="s">
        <v>41</v>
      </c>
      <c r="G7" s="1106"/>
      <c r="H7" s="1106"/>
      <c r="I7" s="1106"/>
      <c r="J7" s="1106"/>
    </row>
    <row r="8" spans="1:10" ht="30">
      <c r="A8" s="13"/>
      <c r="B8" s="14"/>
      <c r="C8" s="14"/>
      <c r="D8" s="14"/>
      <c r="E8" s="14"/>
      <c r="F8" s="210" t="s">
        <v>42</v>
      </c>
      <c r="G8" s="210" t="s">
        <v>43</v>
      </c>
      <c r="H8" s="210" t="s">
        <v>44</v>
      </c>
      <c r="I8" s="34" t="s">
        <v>45</v>
      </c>
      <c r="J8" s="34" t="s">
        <v>46</v>
      </c>
    </row>
    <row r="9" spans="1:10">
      <c r="A9" s="13">
        <v>1</v>
      </c>
      <c r="B9" s="14" t="s">
        <v>18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</row>
    <row r="10" spans="1:10">
      <c r="A10" s="13">
        <v>2</v>
      </c>
      <c r="B10" s="14" t="s">
        <v>19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</row>
    <row r="11" spans="1:10">
      <c r="A11" s="13">
        <v>3</v>
      </c>
      <c r="B11" s="14" t="s">
        <v>20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</row>
    <row r="12" spans="1:10">
      <c r="A12" s="13">
        <v>4</v>
      </c>
      <c r="B12" s="14" t="s">
        <v>21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</row>
    <row r="13" spans="1:10">
      <c r="A13" s="13">
        <v>5</v>
      </c>
      <c r="B13" s="14" t="s">
        <v>22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>
      <c r="A14" s="13">
        <v>6</v>
      </c>
      <c r="B14" s="14" t="s">
        <v>23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>
      <c r="A15" s="13">
        <v>7</v>
      </c>
      <c r="B15" s="14" t="s">
        <v>24</v>
      </c>
      <c r="C15" s="22">
        <v>0</v>
      </c>
      <c r="D15" s="22">
        <v>0</v>
      </c>
      <c r="E15" s="22">
        <f>+'lamp 5'!C15</f>
        <v>4682243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0">
      <c r="A16" s="13">
        <v>8</v>
      </c>
      <c r="B16" s="14" t="s">
        <v>25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</row>
    <row r="17" spans="1:10">
      <c r="A17" s="13">
        <v>9</v>
      </c>
      <c r="B17" s="14" t="s">
        <v>26</v>
      </c>
      <c r="C17" s="15">
        <f>'lamp 5'!E17</f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>
      <c r="A18" s="13">
        <v>10</v>
      </c>
      <c r="B18" s="14" t="s">
        <v>27</v>
      </c>
      <c r="C18" s="15">
        <f>'lamp 5'!E18</f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>
      <c r="A19" s="13">
        <v>11</v>
      </c>
      <c r="B19" s="14" t="s">
        <v>28</v>
      </c>
      <c r="C19" s="22">
        <v>0</v>
      </c>
      <c r="D19" s="22">
        <v>0</v>
      </c>
      <c r="E19" s="22">
        <f>+'lamp 5'!F19</f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</row>
    <row r="20" spans="1:10">
      <c r="A20" s="13">
        <v>12</v>
      </c>
      <c r="B20" s="14" t="s">
        <v>29</v>
      </c>
      <c r="C20" s="22">
        <v>0</v>
      </c>
      <c r="D20" s="22">
        <v>0</v>
      </c>
      <c r="E20" s="22">
        <f>+'lamp 5'!C20</f>
        <v>733000</v>
      </c>
      <c r="F20" s="15">
        <v>0</v>
      </c>
      <c r="G20" s="22">
        <v>0</v>
      </c>
      <c r="H20" s="22">
        <v>0</v>
      </c>
      <c r="I20" s="22">
        <v>0</v>
      </c>
      <c r="J20" s="22">
        <v>0</v>
      </c>
    </row>
    <row r="21" spans="1:10" ht="22.5" customHeight="1">
      <c r="A21" s="729"/>
      <c r="B21" s="730" t="s">
        <v>30</v>
      </c>
      <c r="C21" s="731">
        <f>+SUM(C8:C20)</f>
        <v>0</v>
      </c>
      <c r="D21" s="731">
        <f>+SUM(D8:D20)</f>
        <v>0</v>
      </c>
      <c r="E21" s="731">
        <f>+SUM(E8:E20)</f>
        <v>5415243</v>
      </c>
      <c r="F21" s="732">
        <f>+F20</f>
        <v>0</v>
      </c>
      <c r="G21" s="732">
        <f t="shared" ref="G21:J21" si="0">+G20</f>
        <v>0</v>
      </c>
      <c r="H21" s="732">
        <f t="shared" si="0"/>
        <v>0</v>
      </c>
      <c r="I21" s="732">
        <f t="shared" si="0"/>
        <v>0</v>
      </c>
      <c r="J21" s="732">
        <f t="shared" si="0"/>
        <v>0</v>
      </c>
    </row>
    <row r="22" spans="1:10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>
      <c r="A23" s="24"/>
      <c r="B23" s="24"/>
      <c r="C23" s="24"/>
      <c r="D23" s="24"/>
      <c r="E23" s="24"/>
      <c r="F23" s="24"/>
      <c r="G23" s="24"/>
      <c r="H23" s="1102" t="s">
        <v>812</v>
      </c>
      <c r="I23" s="1102"/>
      <c r="J23" s="1102"/>
    </row>
    <row r="24" spans="1:10">
      <c r="A24" s="24"/>
      <c r="B24" s="24"/>
      <c r="C24" s="24"/>
      <c r="D24" s="24"/>
      <c r="E24" s="24"/>
      <c r="F24" s="24"/>
      <c r="G24" s="24"/>
      <c r="H24" s="20"/>
      <c r="I24" s="24"/>
      <c r="J24" s="24"/>
    </row>
    <row r="25" spans="1:10">
      <c r="A25" s="24"/>
      <c r="B25" s="24"/>
      <c r="C25" s="24"/>
      <c r="D25" s="24"/>
      <c r="E25" s="24"/>
      <c r="F25" s="24"/>
      <c r="G25" s="24"/>
      <c r="H25" s="1091" t="s">
        <v>649</v>
      </c>
      <c r="I25" s="1091"/>
      <c r="J25" s="1091"/>
    </row>
    <row r="26" spans="1:10">
      <c r="A26" s="24"/>
      <c r="B26" s="24"/>
      <c r="C26" s="24"/>
      <c r="D26" s="24"/>
      <c r="E26" s="24"/>
      <c r="F26" s="24"/>
      <c r="G26" s="24"/>
      <c r="H26" s="1092" t="s">
        <v>10</v>
      </c>
      <c r="I26" s="1092"/>
      <c r="J26" s="1092"/>
    </row>
    <row r="27" spans="1:10">
      <c r="A27" s="24"/>
      <c r="B27" s="24"/>
      <c r="C27" s="24"/>
      <c r="D27" s="24"/>
      <c r="E27" s="24"/>
      <c r="F27" s="24"/>
      <c r="G27" s="24"/>
      <c r="H27" s="20"/>
      <c r="I27" s="24"/>
      <c r="J27" s="24"/>
    </row>
    <row r="28" spans="1:10">
      <c r="A28" s="24"/>
      <c r="B28" s="24"/>
      <c r="C28" s="24"/>
      <c r="D28" s="24"/>
      <c r="E28" s="24"/>
      <c r="F28" s="24"/>
      <c r="G28" s="24"/>
      <c r="H28" s="20"/>
      <c r="I28" s="24"/>
      <c r="J28" s="24"/>
    </row>
    <row r="29" spans="1:10">
      <c r="A29" s="24"/>
      <c r="B29" s="24"/>
      <c r="C29" s="24"/>
      <c r="D29" s="24"/>
      <c r="E29" s="24"/>
      <c r="F29" s="24"/>
      <c r="G29" s="24"/>
      <c r="H29" s="20"/>
      <c r="I29" s="24"/>
      <c r="J29" s="24"/>
    </row>
    <row r="30" spans="1:10" ht="15.75">
      <c r="A30" s="24"/>
      <c r="B30" s="24"/>
      <c r="C30" s="24"/>
      <c r="D30" s="24"/>
      <c r="E30" s="24"/>
      <c r="F30" s="24"/>
      <c r="G30" s="24"/>
      <c r="H30" s="1049" t="s">
        <v>650</v>
      </c>
      <c r="I30" s="1049"/>
      <c r="J30" s="1049"/>
    </row>
    <row r="31" spans="1:10" ht="15.75">
      <c r="A31" s="24"/>
      <c r="B31" s="24"/>
      <c r="C31" s="24"/>
      <c r="D31" s="24"/>
      <c r="E31" s="24"/>
      <c r="F31" s="24"/>
      <c r="G31" s="24"/>
      <c r="H31" s="1050" t="s">
        <v>811</v>
      </c>
      <c r="I31" s="1050"/>
      <c r="J31" s="1050"/>
    </row>
  </sheetData>
  <mergeCells count="10">
    <mergeCell ref="H23:J23"/>
    <mergeCell ref="H25:J25"/>
    <mergeCell ref="H26:J26"/>
    <mergeCell ref="H30:J30"/>
    <mergeCell ref="H31:J31"/>
    <mergeCell ref="F7:J7"/>
    <mergeCell ref="A5:J5"/>
    <mergeCell ref="A1:J1"/>
    <mergeCell ref="A3:J3"/>
    <mergeCell ref="A4:J4"/>
  </mergeCells>
  <pageMargins left="0.61" right="0.43307086614173229" top="0.74803149606299213" bottom="0.51181102362204722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5</vt:i4>
      </vt:variant>
    </vt:vector>
  </HeadingPairs>
  <TitlesOfParts>
    <vt:vector size="36" baseType="lpstr">
      <vt:lpstr>LRA 13 APBD</vt:lpstr>
      <vt:lpstr>LRA SAP</vt:lpstr>
      <vt:lpstr>LO</vt:lpstr>
      <vt:lpstr>NERACA</vt:lpstr>
      <vt:lpstr>LPE</vt:lpstr>
      <vt:lpstr>lamp 1.a</vt:lpstr>
      <vt:lpstr>lamp 2</vt:lpstr>
      <vt:lpstr>lamp 5</vt:lpstr>
      <vt:lpstr>lamp 6</vt:lpstr>
      <vt:lpstr>lamp 7</vt:lpstr>
      <vt:lpstr>lamp 8</vt:lpstr>
      <vt:lpstr>lamp 9</vt:lpstr>
      <vt:lpstr>lamp 10</vt:lpstr>
      <vt:lpstr>lamp 11</vt:lpstr>
      <vt:lpstr>lamp 12</vt:lpstr>
      <vt:lpstr>lamp13 Utg Jgk Pdk REVISI</vt:lpstr>
      <vt:lpstr>lamp 13 Utg Jgk Pdk</vt:lpstr>
      <vt:lpstr>lamp 14</vt:lpstr>
      <vt:lpstr>lamp 15</vt:lpstr>
      <vt:lpstr>lamp 16 persediaan 2018</vt:lpstr>
      <vt:lpstr>lamp17 rekap nilai AT &amp; AL</vt:lpstr>
      <vt:lpstr>lamp 20</vt:lpstr>
      <vt:lpstr>lamp 21 BM TH 2018</vt:lpstr>
      <vt:lpstr>lamp22daftar BM tdk kapitalisir</vt:lpstr>
      <vt:lpstr>lamp23 BJ dikapitalisir</vt:lpstr>
      <vt:lpstr>lamp 24 penghapusan aset</vt:lpstr>
      <vt:lpstr>lamp 27 penj.perbedaan</vt:lpstr>
      <vt:lpstr>lamp 28 JP 2018 KOREKSI UJP</vt:lpstr>
      <vt:lpstr>lamp 30 penj ttg penystn</vt:lpstr>
      <vt:lpstr>Sheet1</vt:lpstr>
      <vt:lpstr>Sheet2</vt:lpstr>
      <vt:lpstr>'lamp 28 JP 2018 KOREKSI UJP'!_GoBack</vt:lpstr>
      <vt:lpstr>'lamp 21 BM TH 2018'!Print_Titles</vt:lpstr>
      <vt:lpstr>'lamp 28 JP 2018 KOREKSI UJP'!Print_Titles</vt:lpstr>
      <vt:lpstr>'lamp 30 penj ttg penystn'!Print_Titles</vt:lpstr>
      <vt:lpstr>NERACA!Print_Titles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2019-02-01T04:48:05Z</cp:lastPrinted>
  <dcterms:created xsi:type="dcterms:W3CDTF">2015-01-12T02:27:26Z</dcterms:created>
  <dcterms:modified xsi:type="dcterms:W3CDTF">2019-03-08T04:39:37Z</dcterms:modified>
</cp:coreProperties>
</file>